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David Sanchez\Desktop\1ER. TIRMETRE 2026\"/>
    </mc:Choice>
  </mc:AlternateContent>
  <xr:revisionPtr revIDLastSave="0" documentId="13_ncr:1_{91ACAC90-58C2-4304-9809-087133D2D7A5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PPI" sheetId="1" r:id="rId1"/>
  </sheets>
  <definedNames>
    <definedName name="_xlnm._FilterDatabase" localSheetId="0" hidden="1">PPI!$A$3:$Q$29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5" i="1" l="1"/>
  <c r="Q14" i="1" s="1"/>
  <c r="P15" i="1"/>
  <c r="I15" i="1"/>
  <c r="L14" i="1"/>
  <c r="P14" i="1" s="1"/>
  <c r="K14" i="1"/>
  <c r="J14" i="1"/>
  <c r="K7" i="1" s="1"/>
  <c r="I14" i="1"/>
  <c r="H14" i="1"/>
  <c r="G14" i="1"/>
  <c r="P13" i="1"/>
  <c r="I13" i="1"/>
  <c r="N13" i="1" s="1"/>
  <c r="P12" i="1"/>
  <c r="I12" i="1"/>
  <c r="I11" i="1"/>
  <c r="P10" i="1"/>
  <c r="I10" i="1"/>
  <c r="N10" i="1" s="1"/>
  <c r="P9" i="1"/>
  <c r="I9" i="1"/>
  <c r="N9" i="1" s="1"/>
  <c r="P8" i="1"/>
  <c r="I8" i="1"/>
  <c r="O8" i="1" s="1"/>
  <c r="L7" i="1"/>
  <c r="P7" i="1" s="1"/>
  <c r="J7" i="1"/>
  <c r="P11" i="1" s="1"/>
  <c r="H7" i="1"/>
  <c r="O9" i="1" s="1"/>
  <c r="G7" i="1"/>
  <c r="I6" i="1"/>
  <c r="Q5" i="1"/>
  <c r="P5" i="1"/>
  <c r="G5" i="1"/>
  <c r="G4" i="1" s="1"/>
  <c r="N5" i="1" s="1"/>
  <c r="L4" i="1"/>
  <c r="P4" i="1" s="1"/>
  <c r="K4" i="1"/>
  <c r="Q6" i="1" s="1"/>
  <c r="J4" i="1"/>
  <c r="P6" i="1" s="1"/>
  <c r="I4" i="1"/>
  <c r="H4" i="1"/>
  <c r="O5" i="1" s="1"/>
  <c r="N14" i="1" l="1"/>
  <c r="O11" i="1"/>
  <c r="O15" i="1"/>
  <c r="O14" i="1" s="1"/>
  <c r="O12" i="1"/>
  <c r="Q12" i="1"/>
  <c r="Q13" i="1"/>
  <c r="Q8" i="1"/>
  <c r="Q9" i="1"/>
  <c r="Q10" i="1"/>
  <c r="Q11" i="1"/>
  <c r="Q4" i="1"/>
  <c r="N6" i="1"/>
  <c r="N4" i="1" s="1"/>
  <c r="O6" i="1"/>
  <c r="O4" i="1" s="1"/>
  <c r="O10" i="1"/>
  <c r="O7" i="1" s="1"/>
  <c r="O13" i="1"/>
  <c r="N11" i="1"/>
  <c r="N12" i="1"/>
  <c r="N8" i="1"/>
  <c r="I7" i="1"/>
  <c r="N7" i="1" s="1"/>
  <c r="N15" i="1"/>
  <c r="Q7" i="1" l="1"/>
</calcChain>
</file>

<file path=xl/sharedStrings.xml><?xml version="1.0" encoding="utf-8"?>
<sst xmlns="http://schemas.openxmlformats.org/spreadsheetml/2006/main" count="74" uniqueCount="48">
  <si>
    <t>Inversión</t>
  </si>
  <si>
    <t>Metas</t>
  </si>
  <si>
    <t>% Avance Financiero</t>
  </si>
  <si>
    <t>% Avance Metas</t>
  </si>
  <si>
    <t>Clave del Programa/ Proyecto</t>
  </si>
  <si>
    <t>Nombre</t>
  </si>
  <si>
    <t>Partida</t>
  </si>
  <si>
    <t>Descripción</t>
  </si>
  <si>
    <t>Clave UR</t>
  </si>
  <si>
    <t>Descripción 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</si>
  <si>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</si>
  <si>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</si>
  <si>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</si>
  <si>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</si>
  <si>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</si>
  <si>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</si>
  <si>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</si>
  <si>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</si>
  <si>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</si>
  <si>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</si>
  <si>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SISTEMA INTEGRAL DE ASEO PUBLICO DE LEON GUANAJUATO
Programas y Proyectos de Inversión
Del 1 de enero al 31 de marzo de 2026
(Cifras en Pesos)</t>
  </si>
  <si>
    <t>Recolección de residuos sólidos urbanos y rurales</t>
  </si>
  <si>
    <t>Este indicador hace referencia a las toneladas de residuos relocectados, respecto a la proyección de toneladas de residuos generadas.</t>
  </si>
  <si>
    <t>TONELADAS</t>
  </si>
  <si>
    <t>Recolección Residuos sólidos domiciliarios.(TITULOS)</t>
  </si>
  <si>
    <t>Sistema Integral de Aseo Público</t>
  </si>
  <si>
    <t>Recolección Residuos sólidos domiciliarios.(RURALES)</t>
  </si>
  <si>
    <t>Acciones en materia de limpieza en espacios públicos, áreas de donación y avenidas principales</t>
  </si>
  <si>
    <t>Este idicador es de demanda debido a que el servicio de limpia depende de los reporte y eventos que se susciten en la ciudad. Por lo que se miden los metros cuadrados limpiados en espacios públicos de la ciudad respecto a los que son impactados por residuos sólidos urbanos.</t>
  </si>
  <si>
    <t>MTS 2</t>
  </si>
  <si>
    <t>Limpieza de áreas de uso común municipal (Cuadrillas)</t>
  </si>
  <si>
    <t>Rutas de Apoyo Especial.</t>
  </si>
  <si>
    <t>MTS2</t>
  </si>
  <si>
    <t>Cuadrillas de limpieza y conservación urbana del municipio de León.</t>
  </si>
  <si>
    <t>Ruta de Aseo en Polígonos de Desarrollo</t>
  </si>
  <si>
    <t>Rutas de Aseo de Contenedores</t>
  </si>
  <si>
    <t>Zonas de Barrido y papeleo de vialidades y espacios municipales</t>
  </si>
  <si>
    <t>KILÓMETROS</t>
  </si>
  <si>
    <t>Atención inmediata a los reportes ciudadanos mediante el programa de cuadrillas 24/7</t>
  </si>
  <si>
    <t>Este indicador pretende medir la cantidad de kilometros barridos en principales vialidades, respecto a los kilometros existentes en los principales bulevares y avenidas. Exceptuando las vialidades no establecidas en los contratos.</t>
  </si>
  <si>
    <t>Cuadrilla 24/7</t>
  </si>
  <si>
    <t>IF1P1C6</t>
  </si>
  <si>
    <t>IF1P1C1</t>
  </si>
  <si>
    <t>IF1P1C2</t>
  </si>
  <si>
    <t>IF1P1C3</t>
  </si>
  <si>
    <t>IF1P1C4</t>
  </si>
  <si>
    <t>IF1P1C5</t>
  </si>
  <si>
    <t>IF1P1C7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</si>
</sst>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00"/>
  </numFmts>
  <fonts count="10" x14ac:knownFonts="1">
    <font>
      <sz val="8"/>
      <color theme="1"/>
      <name val="Arial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scheme val="minor"/>
    </font>
    <font>
      <sz val="8"/>
      <name val="Calibri Light"/>
      <family val="2"/>
    </font>
    <font>
      <sz val="8"/>
      <color theme="1"/>
      <name val="Arial"/>
      <family val="2"/>
      <scheme val="minor"/>
    </font>
    <font>
      <sz val="8"/>
      <name val="Arial"/>
      <family val="2"/>
      <scheme val="minor"/>
    </font>
    <font>
      <sz val="7"/>
      <color theme="1"/>
      <name val="Calibri Light"/>
      <family val="2"/>
    </font>
  </fonts>
  <fills count="7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BFBFBF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1" fillId="2" borderId="1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6" fillId="4" borderId="7" xfId="0" applyFont="1" applyFill="1" applyBorder="1" applyAlignment="1" applyProtection="1">
      <alignment horizontal="center" vertical="center" wrapText="1"/>
      <protection locked="0"/>
    </xf>
    <xf numFmtId="0" fontId="3" fillId="5" borderId="7" xfId="0" applyFont="1" applyFill="1" applyBorder="1" applyAlignment="1">
      <alignment wrapText="1"/>
    </xf>
    <xf numFmtId="0" fontId="0" fillId="4" borderId="7" xfId="0" applyFill="1" applyBorder="1" applyProtection="1">
      <protection locked="0"/>
    </xf>
    <xf numFmtId="44" fontId="1" fillId="4" borderId="8" xfId="2" applyFont="1" applyFill="1" applyBorder="1" applyAlignment="1" applyProtection="1">
      <alignment wrapText="1"/>
      <protection locked="0"/>
    </xf>
    <xf numFmtId="44" fontId="3" fillId="4" borderId="7" xfId="2" applyFont="1" applyFill="1" applyBorder="1" applyAlignment="1" applyProtection="1">
      <protection locked="0"/>
    </xf>
    <xf numFmtId="43" fontId="8" fillId="4" borderId="9" xfId="0" applyNumberFormat="1" applyFont="1" applyFill="1" applyBorder="1" applyAlignment="1" applyProtection="1">
      <alignment horizontal="right" wrapText="1"/>
      <protection locked="0"/>
    </xf>
    <xf numFmtId="43" fontId="7" fillId="4" borderId="8" xfId="1" applyFont="1" applyFill="1" applyBorder="1" applyAlignment="1" applyProtection="1">
      <alignment horizontal="center" wrapText="1"/>
      <protection locked="0"/>
    </xf>
    <xf numFmtId="43" fontId="7" fillId="4" borderId="7" xfId="1" applyFont="1" applyFill="1" applyBorder="1" applyAlignment="1" applyProtection="1">
      <alignment horizontal="center" wrapText="1"/>
      <protection locked="0"/>
    </xf>
    <xf numFmtId="43" fontId="7" fillId="4" borderId="9" xfId="1" applyFont="1" applyFill="1" applyBorder="1" applyAlignment="1" applyProtection="1">
      <alignment horizontal="center" wrapText="1"/>
      <protection locked="0"/>
    </xf>
    <xf numFmtId="2" fontId="3" fillId="4" borderId="8" xfId="0" applyNumberFormat="1" applyFont="1" applyFill="1" applyBorder="1" applyAlignment="1" applyProtection="1">
      <alignment wrapText="1"/>
      <protection locked="0"/>
    </xf>
    <xf numFmtId="2" fontId="3" fillId="4" borderId="10" xfId="0" applyNumberFormat="1" applyFont="1" applyFill="1" applyBorder="1" applyAlignment="1" applyProtection="1">
      <alignment wrapText="1"/>
      <protection locked="0"/>
    </xf>
    <xf numFmtId="2" fontId="7" fillId="4" borderId="8" xfId="0" applyNumberFormat="1" applyFont="1" applyFill="1" applyBorder="1" applyAlignment="1" applyProtection="1">
      <alignment wrapText="1"/>
      <protection locked="0"/>
    </xf>
    <xf numFmtId="2" fontId="3" fillId="4" borderId="9" xfId="0" applyNumberFormat="1" applyFont="1" applyFill="1" applyBorder="1" applyAlignment="1" applyProtection="1">
      <alignment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>
      <alignment wrapText="1"/>
    </xf>
    <xf numFmtId="0" fontId="0" fillId="0" borderId="7" xfId="0" applyBorder="1" applyProtection="1">
      <protection locked="0"/>
    </xf>
    <xf numFmtId="44" fontId="2" fillId="0" borderId="7" xfId="2" applyFont="1" applyFill="1" applyBorder="1" applyAlignment="1" applyProtection="1">
      <alignment wrapText="1"/>
      <protection locked="0"/>
    </xf>
    <xf numFmtId="44" fontId="2" fillId="0" borderId="9" xfId="2" applyFont="1" applyFill="1" applyBorder="1" applyAlignment="1" applyProtection="1">
      <alignment wrapText="1"/>
      <protection locked="0"/>
    </xf>
    <xf numFmtId="43" fontId="3" fillId="0" borderId="7" xfId="1" applyFont="1" applyFill="1" applyBorder="1" applyAlignment="1" applyProtection="1">
      <alignment wrapText="1"/>
      <protection locked="0"/>
    </xf>
    <xf numFmtId="43" fontId="3" fillId="0" borderId="7" xfId="1" applyFont="1" applyFill="1" applyBorder="1" applyAlignment="1" applyProtection="1">
      <alignment horizontal="center" wrapText="1"/>
      <protection locked="0"/>
    </xf>
    <xf numFmtId="43" fontId="3" fillId="0" borderId="9" xfId="1" applyFont="1" applyFill="1" applyBorder="1" applyAlignment="1" applyProtection="1">
      <alignment wrapText="1"/>
      <protection locked="0"/>
    </xf>
    <xf numFmtId="2" fontId="3" fillId="0" borderId="8" xfId="0" applyNumberFormat="1" applyFont="1" applyBorder="1" applyProtection="1">
      <protection locked="0"/>
    </xf>
    <xf numFmtId="2" fontId="3" fillId="0" borderId="10" xfId="0" applyNumberFormat="1" applyFont="1" applyBorder="1" applyProtection="1">
      <protection locked="0"/>
    </xf>
    <xf numFmtId="43" fontId="3" fillId="0" borderId="8" xfId="0" applyNumberFormat="1" applyFont="1" applyBorder="1" applyAlignment="1" applyProtection="1">
      <alignment wrapText="1"/>
      <protection locked="0"/>
    </xf>
    <xf numFmtId="2" fontId="3" fillId="0" borderId="9" xfId="0" applyNumberFormat="1" applyFont="1" applyBorder="1" applyProtection="1">
      <protection locked="0"/>
    </xf>
    <xf numFmtId="44" fontId="3" fillId="0" borderId="7" xfId="2" applyFont="1" applyFill="1" applyBorder="1" applyAlignment="1" applyProtection="1">
      <alignment wrapText="1"/>
      <protection locked="0"/>
    </xf>
    <xf numFmtId="44" fontId="3" fillId="0" borderId="9" xfId="2" applyFont="1" applyFill="1" applyBorder="1" applyAlignment="1" applyProtection="1">
      <alignment wrapText="1"/>
      <protection locked="0"/>
    </xf>
    <xf numFmtId="164" fontId="3" fillId="0" borderId="8" xfId="0" applyNumberFormat="1" applyFont="1" applyBorder="1" applyAlignment="1" applyProtection="1">
      <alignment wrapText="1"/>
      <protection locked="0"/>
    </xf>
    <xf numFmtId="44" fontId="1" fillId="4" borderId="8" xfId="2" applyFont="1" applyFill="1" applyBorder="1" applyAlignment="1" applyProtection="1">
      <protection locked="0"/>
    </xf>
    <xf numFmtId="44" fontId="2" fillId="4" borderId="9" xfId="2" applyFont="1" applyFill="1" applyBorder="1" applyAlignment="1" applyProtection="1">
      <protection locked="0"/>
    </xf>
    <xf numFmtId="43" fontId="3" fillId="4" borderId="8" xfId="1" applyFont="1" applyFill="1" applyBorder="1" applyAlignment="1" applyProtection="1">
      <protection locked="0"/>
    </xf>
    <xf numFmtId="43" fontId="3" fillId="4" borderId="7" xfId="1" applyFont="1" applyFill="1" applyBorder="1" applyAlignment="1" applyProtection="1">
      <protection locked="0"/>
    </xf>
    <xf numFmtId="43" fontId="3" fillId="4" borderId="9" xfId="1" applyFont="1" applyFill="1" applyBorder="1" applyAlignment="1" applyProtection="1">
      <protection locked="0"/>
    </xf>
    <xf numFmtId="2" fontId="3" fillId="4" borderId="8" xfId="0" applyNumberFormat="1" applyFont="1" applyFill="1" applyBorder="1" applyProtection="1">
      <protection locked="0"/>
    </xf>
    <xf numFmtId="2" fontId="3" fillId="4" borderId="10" xfId="0" applyNumberFormat="1" applyFont="1" applyFill="1" applyBorder="1" applyProtection="1">
      <protection locked="0"/>
    </xf>
    <xf numFmtId="2" fontId="7" fillId="4" borderId="8" xfId="0" applyNumberFormat="1" applyFont="1" applyFill="1" applyBorder="1" applyProtection="1">
      <protection locked="0"/>
    </xf>
    <xf numFmtId="2" fontId="3" fillId="4" borderId="9" xfId="0" applyNumberFormat="1" applyFont="1" applyFill="1" applyBorder="1" applyProtection="1"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44" fontId="3" fillId="0" borderId="8" xfId="2" applyFont="1" applyFill="1" applyBorder="1" applyAlignment="1" applyProtection="1">
      <protection locked="0"/>
    </xf>
    <xf numFmtId="43" fontId="3" fillId="0" borderId="7" xfId="1" applyFont="1" applyFill="1" applyBorder="1" applyAlignment="1" applyProtection="1">
      <alignment horizontal="center"/>
      <protection locked="0"/>
    </xf>
    <xf numFmtId="43" fontId="3" fillId="0" borderId="9" xfId="1" applyFont="1" applyFill="1" applyBorder="1" applyAlignment="1" applyProtection="1">
      <alignment horizontal="left" vertical="center"/>
      <protection locked="0"/>
    </xf>
    <xf numFmtId="43" fontId="0" fillId="0" borderId="7" xfId="1" applyFont="1" applyFill="1" applyBorder="1"/>
    <xf numFmtId="43" fontId="3" fillId="0" borderId="8" xfId="0" applyNumberFormat="1" applyFont="1" applyBorder="1" applyProtection="1">
      <protection locked="0"/>
    </xf>
    <xf numFmtId="0" fontId="3" fillId="6" borderId="7" xfId="0" applyFont="1" applyFill="1" applyBorder="1"/>
    <xf numFmtId="0" fontId="1" fillId="2" borderId="2" xfId="0" applyFont="1" applyFill="1" applyBorder="1" applyAlignment="1">
      <alignment horizontal="center" wrapText="1"/>
    </xf>
    <xf numFmtId="0" fontId="2" fillId="0" borderId="4" xfId="0" applyFont="1" applyBorder="1"/>
    <xf numFmtId="0" fontId="2" fillId="0" borderId="3" xfId="0" applyFont="1" applyBorder="1"/>
    <xf numFmtId="0" fontId="1" fillId="2" borderId="4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0" fillId="0" borderId="0" xfId="0" applyProtection="1">
      <protection locked="0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B18" sqref="B18"/>
    </sheetView>
  </sheetViews>
  <sheetFormatPr baseColWidth="10" defaultColWidth="16.83203125" defaultRowHeight="15" customHeight="1" x14ac:dyDescent="0.2"/>
  <cols>
    <col min="1" max="1" width="19.83203125" customWidth="1"/>
    <col min="2" max="2" width="74" bestFit="1" customWidth="1"/>
    <col min="3" max="3" width="13.33203125" bestFit="1" customWidth="1"/>
    <col min="4" max="4" width="19" customWidth="1"/>
    <col min="5" max="5" width="11.83203125" bestFit="1" customWidth="1"/>
    <col min="6" max="10" width="16.5" customWidth="1"/>
    <col min="11" max="11" width="16.5" bestFit="1" customWidth="1"/>
    <col min="12" max="12" width="13.5" customWidth="1"/>
    <col min="13" max="13" width="13.33203125" customWidth="1"/>
    <col min="14" max="17" width="11.83203125" customWidth="1"/>
    <col min="18" max="26" width="12" customWidth="1"/>
  </cols>
  <sheetData>
    <row r="1" spans="1:26" ht="46.5" customHeight="1" x14ac:dyDescent="0.2">
      <c r="A1" s="52" t="s">
        <v>20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4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2"/>
      <c r="B2" s="2"/>
      <c r="C2" s="2"/>
      <c r="D2" s="2"/>
      <c r="E2" s="2"/>
      <c r="F2" s="2"/>
      <c r="G2" s="52" t="s">
        <v>0</v>
      </c>
      <c r="H2" s="55"/>
      <c r="I2" s="56"/>
      <c r="J2" s="61" t="s">
        <v>1</v>
      </c>
      <c r="K2" s="62"/>
      <c r="L2" s="62"/>
      <c r="M2" s="63"/>
      <c r="N2" s="57" t="s">
        <v>2</v>
      </c>
      <c r="O2" s="58"/>
      <c r="P2" s="59" t="s">
        <v>3</v>
      </c>
      <c r="Q2" s="60"/>
      <c r="R2" s="1"/>
      <c r="S2" s="1"/>
      <c r="T2" s="1"/>
      <c r="U2" s="1"/>
      <c r="V2" s="1"/>
      <c r="W2" s="1"/>
      <c r="X2" s="1"/>
      <c r="Y2" s="1"/>
      <c r="Z2" s="1"/>
    </row>
    <row r="3" spans="1:26" ht="21.75" customHeight="1" x14ac:dyDescent="0.2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4" t="s">
        <v>10</v>
      </c>
      <c r="H3" s="4" t="s">
        <v>11</v>
      </c>
      <c r="I3" s="4" t="s">
        <v>12</v>
      </c>
      <c r="J3" s="4" t="s">
        <v>13</v>
      </c>
      <c r="K3" s="4" t="s">
        <v>11</v>
      </c>
      <c r="L3" s="4" t="s">
        <v>14</v>
      </c>
      <c r="M3" s="4" t="s">
        <v>15</v>
      </c>
      <c r="N3" s="5" t="s">
        <v>16</v>
      </c>
      <c r="O3" s="5" t="s">
        <v>17</v>
      </c>
      <c r="P3" s="6" t="s">
        <v>18</v>
      </c>
      <c r="Q3" s="6" t="s">
        <v>19</v>
      </c>
      <c r="R3" s="1"/>
      <c r="S3" s="1"/>
      <c r="T3" s="1"/>
      <c r="U3" s="1"/>
      <c r="V3" s="1"/>
      <c r="W3" s="1"/>
      <c r="X3" s="1"/>
      <c r="Y3" s="1"/>
      <c r="Z3" s="1"/>
    </row>
    <row r="4" spans="1:26" ht="10.15" customHeight="1" x14ac:dyDescent="0.2">
      <c r="A4" s="8"/>
      <c r="B4" s="8" t="s">
        <v>21</v>
      </c>
      <c r="C4" s="9"/>
      <c r="D4" s="8" t="s">
        <v>22</v>
      </c>
      <c r="E4" s="10">
        <v>5057</v>
      </c>
      <c r="F4" s="8"/>
      <c r="G4" s="11">
        <f>+G5+G6</f>
        <v>344389913.33999997</v>
      </c>
      <c r="H4" s="12">
        <f>SUM(G5:G6)+SUM(H5:H6)</f>
        <v>344389913.33999997</v>
      </c>
      <c r="I4" s="13">
        <f>+I5+I6</f>
        <v>76050261.939999998</v>
      </c>
      <c r="J4" s="14">
        <f>+SUM(J5:J6)</f>
        <v>118960.71</v>
      </c>
      <c r="K4" s="12">
        <f>SUM(J5:J6)+SUM(K5:K6)</f>
        <v>118960.71</v>
      </c>
      <c r="L4" s="15">
        <f>+SUM(L5:L6)</f>
        <v>120913.28</v>
      </c>
      <c r="M4" s="16" t="s">
        <v>23</v>
      </c>
      <c r="N4" s="17">
        <f>+N5+N6</f>
        <v>22.0826043371715</v>
      </c>
      <c r="O4" s="18">
        <f>+O5+O6</f>
        <v>22.0826043371715</v>
      </c>
      <c r="P4" s="19">
        <f>+L4*100/J4</f>
        <v>101.64135704973515</v>
      </c>
      <c r="Q4" s="20">
        <f>+Q5+Q6</f>
        <v>101.64135704973515</v>
      </c>
      <c r="R4" s="1"/>
      <c r="S4" s="1"/>
      <c r="T4" s="1"/>
      <c r="U4" s="1"/>
      <c r="V4" s="1"/>
      <c r="W4" s="1"/>
      <c r="X4" s="1"/>
      <c r="Y4" s="1"/>
      <c r="Z4" s="1"/>
    </row>
    <row r="5" spans="1:26" ht="37.9" customHeight="1" x14ac:dyDescent="0.2">
      <c r="A5" s="51"/>
      <c r="B5" s="21" t="s">
        <v>24</v>
      </c>
      <c r="C5" s="22">
        <v>35801</v>
      </c>
      <c r="D5" s="21" t="s">
        <v>24</v>
      </c>
      <c r="E5" s="23">
        <v>5057</v>
      </c>
      <c r="F5" s="21" t="s">
        <v>25</v>
      </c>
      <c r="G5" s="46">
        <f>310812911.71+11387712.24</f>
        <v>322200623.94999999</v>
      </c>
      <c r="H5" s="24"/>
      <c r="I5" s="25">
        <v>71757599.109999999</v>
      </c>
      <c r="J5" s="26">
        <v>115401.97</v>
      </c>
      <c r="K5" s="27">
        <v>0</v>
      </c>
      <c r="L5" s="26">
        <v>116998.63</v>
      </c>
      <c r="M5" s="28" t="s">
        <v>23</v>
      </c>
      <c r="N5" s="29">
        <f>+I5*100/G4</f>
        <v>20.836150052733135</v>
      </c>
      <c r="O5" s="30">
        <f>+I5*100/H4</f>
        <v>20.836150052733135</v>
      </c>
      <c r="P5" s="31">
        <f>+L5*100/J4</f>
        <v>98.3506487141847</v>
      </c>
      <c r="Q5" s="32">
        <f>+L5*100/K4</f>
        <v>98.3506487141847</v>
      </c>
      <c r="R5" s="1"/>
      <c r="S5" s="1"/>
      <c r="T5" s="1"/>
      <c r="U5" s="1"/>
      <c r="V5" s="1"/>
      <c r="W5" s="1"/>
      <c r="X5" s="1"/>
      <c r="Y5" s="1"/>
      <c r="Z5" s="1"/>
    </row>
    <row r="6" spans="1:26" ht="41.45" customHeight="1" x14ac:dyDescent="0.2">
      <c r="A6" s="64" t="s">
        <v>42</v>
      </c>
      <c r="B6" s="21" t="s">
        <v>26</v>
      </c>
      <c r="C6" s="22">
        <v>35801</v>
      </c>
      <c r="D6" s="21" t="s">
        <v>26</v>
      </c>
      <c r="E6" s="23">
        <v>5057</v>
      </c>
      <c r="F6" s="21" t="s">
        <v>25</v>
      </c>
      <c r="G6" s="46">
        <v>22189289.390000001</v>
      </c>
      <c r="H6" s="33"/>
      <c r="I6" s="34">
        <f>(1717065.14*2)+858532.55</f>
        <v>4292662.83</v>
      </c>
      <c r="J6" s="26">
        <v>3558.74</v>
      </c>
      <c r="K6" s="27">
        <v>0</v>
      </c>
      <c r="L6" s="26">
        <v>3914.65</v>
      </c>
      <c r="M6" s="28" t="s">
        <v>23</v>
      </c>
      <c r="N6" s="29">
        <f>+I6*100/G4</f>
        <v>1.2464542844383644</v>
      </c>
      <c r="O6" s="30">
        <f>+I6*100/H4</f>
        <v>1.2464542844383644</v>
      </c>
      <c r="P6" s="35">
        <f>+L6*100/J4</f>
        <v>3.2907083355504518</v>
      </c>
      <c r="Q6" s="32">
        <f>+L6*100/K4</f>
        <v>3.2907083355504518</v>
      </c>
      <c r="R6" s="1"/>
      <c r="S6" s="1"/>
      <c r="T6" s="1"/>
      <c r="U6" s="1"/>
      <c r="V6" s="1"/>
      <c r="W6" s="1"/>
      <c r="X6" s="1"/>
      <c r="Y6" s="1"/>
      <c r="Z6" s="1"/>
    </row>
    <row r="7" spans="1:26" ht="10.15" customHeight="1" x14ac:dyDescent="0.2">
      <c r="A7" s="8"/>
      <c r="B7" s="8" t="s">
        <v>27</v>
      </c>
      <c r="C7" s="9"/>
      <c r="D7" s="8" t="s">
        <v>28</v>
      </c>
      <c r="E7" s="10">
        <v>5057</v>
      </c>
      <c r="F7" s="8"/>
      <c r="G7" s="36">
        <f>+SUM(G8:G13)</f>
        <v>177930009.41999999</v>
      </c>
      <c r="H7" s="12">
        <f>SUM(G8:G13)+SUM(H8:H13)</f>
        <v>177930009.41999999</v>
      </c>
      <c r="I7" s="37">
        <f>+SUM(I8:I13)</f>
        <v>33334819.359999999</v>
      </c>
      <c r="J7" s="38">
        <f>+SUM(J8:J13)</f>
        <v>1613385.1799999997</v>
      </c>
      <c r="K7" s="12">
        <f>SUM(J8:J15)+SUM(K8:K13)</f>
        <v>1743165.1799999997</v>
      </c>
      <c r="L7" s="39">
        <f>+SUM(L8:L13)</f>
        <v>1645079.38</v>
      </c>
      <c r="M7" s="40" t="s">
        <v>29</v>
      </c>
      <c r="N7" s="41">
        <f>+I7*100/G7</f>
        <v>18.734793230586455</v>
      </c>
      <c r="O7" s="42">
        <f>SUM(O8:O13)</f>
        <v>18.734793230586455</v>
      </c>
      <c r="P7" s="43">
        <f>+L7*100/J7</f>
        <v>101.96445339853688</v>
      </c>
      <c r="Q7" s="44">
        <f>SUM(Q8:Q13)</f>
        <v>94.373120738907843</v>
      </c>
      <c r="R7" s="1"/>
      <c r="S7" s="1"/>
      <c r="T7" s="1"/>
      <c r="U7" s="1"/>
      <c r="V7" s="1"/>
      <c r="W7" s="1"/>
      <c r="X7" s="1"/>
      <c r="Y7" s="1"/>
      <c r="Z7" s="1"/>
    </row>
    <row r="8" spans="1:26" ht="42" customHeight="1" x14ac:dyDescent="0.2">
      <c r="A8" s="64" t="s">
        <v>44</v>
      </c>
      <c r="B8" s="45" t="s">
        <v>30</v>
      </c>
      <c r="C8" s="22">
        <v>35801</v>
      </c>
      <c r="D8" s="45" t="s">
        <v>30</v>
      </c>
      <c r="E8" s="23">
        <v>5057</v>
      </c>
      <c r="F8" s="45" t="s">
        <v>25</v>
      </c>
      <c r="G8" s="46">
        <v>34722148.420000002</v>
      </c>
      <c r="H8" s="33"/>
      <c r="I8" s="25">
        <f>(2686890.49*2)+1343445.22</f>
        <v>6717226.2000000002</v>
      </c>
      <c r="J8" s="26">
        <v>870564</v>
      </c>
      <c r="K8" s="47">
        <v>0</v>
      </c>
      <c r="L8" s="26">
        <v>812228</v>
      </c>
      <c r="M8" s="48" t="s">
        <v>29</v>
      </c>
      <c r="N8" s="29">
        <f t="shared" ref="N8:N12" si="0">I8*100/$G$7</f>
        <v>3.7752070164533804</v>
      </c>
      <c r="O8" s="30">
        <f t="shared" ref="O8:O13" si="1">+I8*100/$H$7</f>
        <v>3.7752070164533804</v>
      </c>
      <c r="P8" s="31">
        <f>+L8*100/$J$7</f>
        <v>50.343092899861652</v>
      </c>
      <c r="Q8" s="32">
        <f>+L8*100/$K$7</f>
        <v>46.595010577253504</v>
      </c>
      <c r="R8" s="1"/>
      <c r="S8" s="1"/>
      <c r="T8" s="1"/>
      <c r="U8" s="1"/>
      <c r="V8" s="1"/>
      <c r="W8" s="1"/>
      <c r="X8" s="1"/>
      <c r="Y8" s="1"/>
      <c r="Z8" s="1"/>
    </row>
    <row r="9" spans="1:26" ht="23.45" customHeight="1" x14ac:dyDescent="0.2">
      <c r="A9" s="64" t="s">
        <v>43</v>
      </c>
      <c r="B9" s="45" t="s">
        <v>31</v>
      </c>
      <c r="C9" s="22">
        <v>35801</v>
      </c>
      <c r="D9" s="45" t="s">
        <v>31</v>
      </c>
      <c r="E9" s="23">
        <v>5057</v>
      </c>
      <c r="F9" s="45" t="s">
        <v>25</v>
      </c>
      <c r="G9" s="46">
        <v>8862174.9100000001</v>
      </c>
      <c r="H9" s="33"/>
      <c r="I9" s="34">
        <f>(685778.23*2)+342889.11</f>
        <v>1714445.5699999998</v>
      </c>
      <c r="J9" s="26">
        <v>253071</v>
      </c>
      <c r="K9" s="47">
        <v>0</v>
      </c>
      <c r="L9" s="26">
        <v>226176</v>
      </c>
      <c r="M9" s="48" t="s">
        <v>32</v>
      </c>
      <c r="N9" s="29">
        <f t="shared" si="0"/>
        <v>0.96355054191734879</v>
      </c>
      <c r="O9" s="30">
        <f t="shared" si="1"/>
        <v>0.96355054191734879</v>
      </c>
      <c r="P9" s="31">
        <f t="shared" ref="P9:P12" si="2">+L9*100/$J$7</f>
        <v>14.018723042937586</v>
      </c>
      <c r="Q9" s="32">
        <f t="shared" ref="Q9:Q11" si="3">+L9*100/$K$7</f>
        <v>12.975018236653858</v>
      </c>
      <c r="R9" s="1"/>
      <c r="S9" s="1"/>
      <c r="T9" s="1"/>
      <c r="U9" s="1"/>
      <c r="V9" s="1"/>
      <c r="W9" s="1"/>
      <c r="X9" s="1"/>
      <c r="Y9" s="1"/>
      <c r="Z9" s="1"/>
    </row>
    <row r="10" spans="1:26" ht="36.6" customHeight="1" x14ac:dyDescent="0.2">
      <c r="A10" s="64" t="s">
        <v>46</v>
      </c>
      <c r="B10" s="45" t="s">
        <v>33</v>
      </c>
      <c r="C10" s="22">
        <v>35801</v>
      </c>
      <c r="D10" s="45" t="s">
        <v>33</v>
      </c>
      <c r="E10" s="23">
        <v>5057</v>
      </c>
      <c r="F10" s="45" t="s">
        <v>25</v>
      </c>
      <c r="G10" s="46">
        <v>37925714.159999996</v>
      </c>
      <c r="H10" s="33"/>
      <c r="I10" s="25">
        <f>(2608618.86*2)+1304309.4</f>
        <v>6521547.1199999992</v>
      </c>
      <c r="J10" s="26">
        <v>354299.4</v>
      </c>
      <c r="K10" s="47">
        <v>0</v>
      </c>
      <c r="L10" s="26">
        <v>467893</v>
      </c>
      <c r="M10" s="48" t="s">
        <v>29</v>
      </c>
      <c r="N10" s="29">
        <f t="shared" si="0"/>
        <v>3.665231706140152</v>
      </c>
      <c r="O10" s="30">
        <f t="shared" si="1"/>
        <v>3.665231706140152</v>
      </c>
      <c r="P10" s="31">
        <f>+L10*100/$J$7</f>
        <v>29.000700254355881</v>
      </c>
      <c r="Q10" s="32">
        <f>+L10*100/$K$7</f>
        <v>26.84157562165165</v>
      </c>
      <c r="R10" s="1"/>
      <c r="S10" s="1"/>
      <c r="T10" s="1"/>
      <c r="U10" s="1"/>
      <c r="V10" s="1"/>
      <c r="W10" s="1"/>
      <c r="X10" s="1"/>
      <c r="Y10" s="1"/>
      <c r="Z10" s="1"/>
    </row>
    <row r="11" spans="1:26" ht="33.6" customHeight="1" x14ac:dyDescent="0.2">
      <c r="A11" s="64" t="s">
        <v>47</v>
      </c>
      <c r="B11" s="45" t="s">
        <v>34</v>
      </c>
      <c r="C11" s="22">
        <v>35801</v>
      </c>
      <c r="D11" s="45" t="s">
        <v>34</v>
      </c>
      <c r="E11" s="23">
        <v>5057</v>
      </c>
      <c r="F11" s="45" t="s">
        <v>25</v>
      </c>
      <c r="G11" s="46">
        <v>4063778.25</v>
      </c>
      <c r="H11" s="33"/>
      <c r="I11" s="34">
        <f>(314465.77*2)+157232.88</f>
        <v>786164.42</v>
      </c>
      <c r="J11" s="26">
        <v>101228.4</v>
      </c>
      <c r="K11" s="47">
        <v>0</v>
      </c>
      <c r="L11" s="26">
        <v>87005</v>
      </c>
      <c r="M11" s="48" t="s">
        <v>29</v>
      </c>
      <c r="N11" s="29">
        <f t="shared" si="0"/>
        <v>0.44183913807607106</v>
      </c>
      <c r="O11" s="30">
        <f t="shared" si="1"/>
        <v>0.44183913807607106</v>
      </c>
      <c r="P11" s="31">
        <f t="shared" si="2"/>
        <v>5.3926985991032854</v>
      </c>
      <c r="Q11" s="32">
        <f t="shared" si="3"/>
        <v>4.9912080047399758</v>
      </c>
      <c r="R11" s="1"/>
      <c r="S11" s="1"/>
      <c r="T11" s="1"/>
      <c r="U11" s="1"/>
      <c r="V11" s="1"/>
      <c r="W11" s="1"/>
      <c r="X11" s="1"/>
      <c r="Y11" s="1"/>
      <c r="Z11" s="1"/>
    </row>
    <row r="12" spans="1:26" ht="31.9" customHeight="1" x14ac:dyDescent="0.2">
      <c r="A12" s="64" t="s">
        <v>41</v>
      </c>
      <c r="B12" s="45" t="s">
        <v>35</v>
      </c>
      <c r="C12" s="22">
        <v>35801</v>
      </c>
      <c r="D12" s="45" t="s">
        <v>35</v>
      </c>
      <c r="E12" s="23">
        <v>5057</v>
      </c>
      <c r="F12" s="45" t="s">
        <v>25</v>
      </c>
      <c r="G12" s="46">
        <v>1948782.66</v>
      </c>
      <c r="H12" s="33"/>
      <c r="I12" s="25">
        <f>(150801.89*2)+75400.95</f>
        <v>377004.73000000004</v>
      </c>
      <c r="J12" s="26">
        <v>32445</v>
      </c>
      <c r="K12" s="47">
        <v>0</v>
      </c>
      <c r="L12" s="26">
        <v>50000</v>
      </c>
      <c r="M12" s="48" t="s">
        <v>29</v>
      </c>
      <c r="N12" s="29">
        <f t="shared" si="0"/>
        <v>0.21188372395917118</v>
      </c>
      <c r="O12" s="30">
        <f t="shared" si="1"/>
        <v>0.21188372395917118</v>
      </c>
      <c r="P12" s="31">
        <f t="shared" si="2"/>
        <v>3.0990739607512703</v>
      </c>
      <c r="Q12" s="32">
        <f>+L12*100/$K$7</f>
        <v>2.8683455001091755</v>
      </c>
      <c r="R12" s="1"/>
      <c r="S12" s="1"/>
      <c r="T12" s="1"/>
      <c r="U12" s="1"/>
      <c r="V12" s="1"/>
      <c r="W12" s="1"/>
      <c r="X12" s="1"/>
      <c r="Y12" s="1"/>
      <c r="Z12" s="1"/>
    </row>
    <row r="13" spans="1:26" ht="38.450000000000003" customHeight="1" x14ac:dyDescent="0.2">
      <c r="A13" s="64" t="s">
        <v>45</v>
      </c>
      <c r="B13" s="45" t="s">
        <v>36</v>
      </c>
      <c r="C13" s="22">
        <v>35801</v>
      </c>
      <c r="D13" s="45" t="s">
        <v>36</v>
      </c>
      <c r="E13" s="23">
        <v>5057</v>
      </c>
      <c r="F13" s="45" t="s">
        <v>25</v>
      </c>
      <c r="G13" s="46">
        <v>90407411.019999996</v>
      </c>
      <c r="H13" s="49"/>
      <c r="I13" s="25">
        <f>(6887372.54*2)+3443686.24</f>
        <v>17218431.32</v>
      </c>
      <c r="J13" s="26">
        <v>1777.38</v>
      </c>
      <c r="K13" s="47">
        <v>0</v>
      </c>
      <c r="L13" s="26">
        <v>1777.38</v>
      </c>
      <c r="M13" s="48" t="s">
        <v>37</v>
      </c>
      <c r="N13" s="29">
        <f>+I13*100/G13</f>
        <v>19.04537595506515</v>
      </c>
      <c r="O13" s="30">
        <f t="shared" si="1"/>
        <v>9.6770811040403313</v>
      </c>
      <c r="P13" s="50">
        <f>+L13*100/J13</f>
        <v>100</v>
      </c>
      <c r="Q13" s="32">
        <f>+L13*100/$K$7</f>
        <v>0.10196279849968093</v>
      </c>
      <c r="R13" s="1"/>
      <c r="S13" s="1"/>
      <c r="T13" s="1"/>
      <c r="U13" s="1"/>
      <c r="V13" s="1"/>
      <c r="W13" s="1"/>
      <c r="X13" s="1"/>
      <c r="Y13" s="1"/>
      <c r="Z13" s="1"/>
    </row>
    <row r="14" spans="1:26" ht="10.15" customHeight="1" x14ac:dyDescent="0.2">
      <c r="A14" s="8"/>
      <c r="B14" s="8" t="s">
        <v>38</v>
      </c>
      <c r="C14" s="9"/>
      <c r="D14" s="8" t="s">
        <v>39</v>
      </c>
      <c r="E14" s="10">
        <v>5057</v>
      </c>
      <c r="F14" s="8"/>
      <c r="G14" s="36">
        <f>+SUM(G15)</f>
        <v>4670480.32</v>
      </c>
      <c r="H14" s="12">
        <f>+G15+H15</f>
        <v>4670480.32</v>
      </c>
      <c r="I14" s="37">
        <f>+SUM(I15)</f>
        <v>903534.9</v>
      </c>
      <c r="J14" s="38">
        <f>+SUM(J15)</f>
        <v>64890</v>
      </c>
      <c r="K14" s="12">
        <f>+J15-K15</f>
        <v>64890</v>
      </c>
      <c r="L14" s="39">
        <f>+SUM(L15)</f>
        <v>60825</v>
      </c>
      <c r="M14" s="40" t="s">
        <v>29</v>
      </c>
      <c r="N14" s="41">
        <f>+I14*100/G14</f>
        <v>19.345652654414781</v>
      </c>
      <c r="O14" s="42">
        <f>SUM(O15)</f>
        <v>0.50780354755516544</v>
      </c>
      <c r="P14" s="43">
        <f>+L14*100/J14</f>
        <v>93.735552473416547</v>
      </c>
      <c r="Q14" s="44">
        <f>SUM(Q15)</f>
        <v>93.735552473416547</v>
      </c>
      <c r="R14" s="1"/>
      <c r="S14" s="1"/>
      <c r="T14" s="1"/>
      <c r="U14" s="1"/>
      <c r="V14" s="1"/>
      <c r="W14" s="1"/>
      <c r="X14" s="1"/>
      <c r="Y14" s="1"/>
      <c r="Z14" s="1"/>
    </row>
    <row r="15" spans="1:26" ht="37.9" customHeight="1" x14ac:dyDescent="0.2">
      <c r="A15" s="51"/>
      <c r="B15" s="45" t="s">
        <v>40</v>
      </c>
      <c r="C15" s="22">
        <v>35801</v>
      </c>
      <c r="D15" s="45" t="s">
        <v>40</v>
      </c>
      <c r="E15" s="23">
        <v>5057</v>
      </c>
      <c r="F15" s="45" t="s">
        <v>25</v>
      </c>
      <c r="G15" s="46">
        <v>4670480.32</v>
      </c>
      <c r="H15" s="33"/>
      <c r="I15" s="34">
        <f>(361413.96*2)+180706.98</f>
        <v>903534.9</v>
      </c>
      <c r="J15" s="26">
        <v>64890</v>
      </c>
      <c r="K15" s="47">
        <v>0</v>
      </c>
      <c r="L15" s="26">
        <v>60825</v>
      </c>
      <c r="M15" s="48" t="s">
        <v>29</v>
      </c>
      <c r="N15" s="29">
        <f>I15*100/$G$7</f>
        <v>0.50780354755516544</v>
      </c>
      <c r="O15" s="30">
        <f>+I15*100/$H$7</f>
        <v>0.50780354755516544</v>
      </c>
      <c r="P15" s="31">
        <f>+L15*100/$J$7</f>
        <v>3.7700234732539202</v>
      </c>
      <c r="Q15" s="32">
        <f>+L15*100/$K$14</f>
        <v>93.735552473416547</v>
      </c>
      <c r="R15" s="1"/>
      <c r="S15" s="1"/>
      <c r="T15" s="1"/>
      <c r="U15" s="1"/>
      <c r="V15" s="1"/>
      <c r="W15" s="1"/>
      <c r="X15" s="1"/>
      <c r="Y15" s="1"/>
      <c r="Z15" s="1"/>
    </row>
    <row r="16" spans="1:26" ht="11.2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1.2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1.2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1.2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1.2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1.2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1.2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1.2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1.2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1.2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1.2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1.2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1.2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1.2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1.25" customHeight="1" x14ac:dyDescent="0.2">
      <c r="A30" s="7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1.2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1.2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1.2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1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1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1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1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1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1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1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1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1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1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1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1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1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1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1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1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1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1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1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1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1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1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1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1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1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1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1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1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1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1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1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1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1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1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autoFilter ref="A3:Q29" xr:uid="{00000000-0009-0000-0000-000000000000}"/>
  <mergeCells count="5">
    <mergeCell ref="A1:Q1"/>
    <mergeCell ref="G2:I2"/>
    <mergeCell ref="N2:O2"/>
    <mergeCell ref="P2:Q2"/>
    <mergeCell ref="J2:M2"/>
  </mergeCells>
  <pageMargins left="0.7" right="0.7" top="0.75" bottom="0.75" header="0" footer="0"/>
  <pageSetup scale="42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C538A5-6692-4947-8AFC-62E6B15538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2F589B-3FAC-4AC5-A63C-1EEB8B3213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32575134-13E8-47D8-A328-6227278602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Francisco.gonzalez</dc:creator>
  <cp:keywords/>
  <dc:description/>
  <cp:lastModifiedBy>David Sanchez</cp:lastModifiedBy>
  <cp:revision/>
  <dcterms:created xsi:type="dcterms:W3CDTF">2024-04-08T20:30:24Z</dcterms:created>
  <dcterms:modified xsi:type="dcterms:W3CDTF">2026-04-17T20:35:31Z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