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4o Trimestre 2023\"/>
    </mc:Choice>
  </mc:AlternateContent>
  <xr:revisionPtr revIDLastSave="0" documentId="13_ncr:1_{059A2A7F-0F9D-4899-8A2E-35AB60278D3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PI" sheetId="1" r:id="rId1"/>
    <sheet name="Instructivo_PPI" sheetId="2" r:id="rId2"/>
    <sheet name="SEP" sheetId="3" r:id="rId3"/>
  </sheets>
  <definedNames>
    <definedName name="_xlnm._FilterDatabase" localSheetId="0" hidden="1">PPI!$A$3:$O$24</definedName>
    <definedName name="_xlnm._FilterDatabase" localSheetId="2" hidden="1">SEP!$A$3:$O$30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3" l="1"/>
  <c r="F19" i="3"/>
  <c r="F18" i="3" s="1"/>
  <c r="G5" i="3"/>
  <c r="F5" i="3"/>
  <c r="F7" i="3" l="1"/>
  <c r="J22" i="3" l="1"/>
  <c r="F9" i="3" l="1"/>
  <c r="F16" i="3"/>
  <c r="G9" i="3"/>
  <c r="F4" i="3" l="1"/>
  <c r="F20" i="3"/>
  <c r="J6" i="3"/>
  <c r="F6" i="3"/>
  <c r="M7" i="3" s="1"/>
  <c r="I22" i="3"/>
  <c r="H22" i="3"/>
  <c r="N23" i="3" s="1"/>
  <c r="F22" i="3"/>
  <c r="G22" i="3"/>
  <c r="L22" i="3" s="1"/>
  <c r="E22" i="3"/>
  <c r="L23" i="3" s="1"/>
  <c r="J20" i="3"/>
  <c r="H20" i="3"/>
  <c r="N21" i="3" s="1"/>
  <c r="G20" i="3"/>
  <c r="M21" i="3"/>
  <c r="E20" i="3"/>
  <c r="J18" i="3"/>
  <c r="H18" i="3"/>
  <c r="N19" i="3" s="1"/>
  <c r="G18" i="3"/>
  <c r="M19" i="3"/>
  <c r="E18" i="3"/>
  <c r="G16" i="3"/>
  <c r="M17" i="3"/>
  <c r="I4" i="3"/>
  <c r="O4" i="3"/>
  <c r="H6" i="3"/>
  <c r="N7" i="3" s="1"/>
  <c r="J4" i="3"/>
  <c r="H4" i="3"/>
  <c r="M5" i="3"/>
  <c r="M4" i="3" s="1"/>
  <c r="G4" i="3"/>
  <c r="E4" i="3"/>
  <c r="N15" i="3"/>
  <c r="J9" i="3"/>
  <c r="H9" i="3"/>
  <c r="M10" i="3"/>
  <c r="E9" i="3"/>
  <c r="L10" i="3" s="1"/>
  <c r="L11" i="3"/>
  <c r="L14" i="3"/>
  <c r="L15" i="3"/>
  <c r="L13" i="3" l="1"/>
  <c r="L12" i="3"/>
  <c r="N22" i="3"/>
  <c r="M20" i="3"/>
  <c r="N20" i="3"/>
  <c r="M18" i="3"/>
  <c r="N18" i="3"/>
  <c r="M15" i="3"/>
  <c r="M9" i="3"/>
  <c r="L9" i="3"/>
  <c r="N10" i="3"/>
  <c r="N11" i="3"/>
  <c r="N9" i="3"/>
  <c r="N4" i="3"/>
  <c r="N6" i="3"/>
  <c r="G6" i="3" l="1"/>
  <c r="E6" i="3"/>
  <c r="L7" i="3" s="1"/>
  <c r="L8" i="3" l="1"/>
  <c r="L6" i="3" s="1"/>
  <c r="M14" i="3"/>
  <c r="M13" i="3"/>
  <c r="M12" i="3"/>
  <c r="M11" i="3"/>
  <c r="M8" i="3"/>
  <c r="M6" i="3" s="1"/>
  <c r="J16" i="3" l="1"/>
  <c r="H16" i="3"/>
  <c r="N17" i="3" s="1"/>
  <c r="E16" i="3"/>
  <c r="L17" i="3" s="1"/>
  <c r="F13" i="1"/>
  <c r="N8" i="3" l="1"/>
  <c r="N16" i="3"/>
  <c r="M16" i="3"/>
  <c r="L16" i="3"/>
  <c r="N13" i="3"/>
  <c r="N14" i="3"/>
  <c r="N12" i="3"/>
  <c r="F25" i="1"/>
  <c r="F23" i="1"/>
  <c r="J13" i="1"/>
  <c r="H13" i="1"/>
  <c r="G13" i="1"/>
  <c r="E13" i="1"/>
  <c r="J7" i="1"/>
  <c r="H7" i="1"/>
  <c r="G7" i="1"/>
  <c r="E7" i="1"/>
  <c r="J4" i="1"/>
  <c r="H4" i="1"/>
  <c r="G4" i="1"/>
  <c r="E4" i="1"/>
  <c r="P5" i="1" s="1"/>
  <c r="E23" i="1" l="1"/>
  <c r="F24" i="1" s="1"/>
  <c r="G23" i="1"/>
</calcChain>
</file>

<file path=xl/sharedStrings.xml><?xml version="1.0" encoding="utf-8"?>
<sst xmlns="http://schemas.openxmlformats.org/spreadsheetml/2006/main" count="166" uniqueCount="89">
  <si>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</si>
  <si>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</si>
  <si>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</si>
  <si>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</si>
  <si>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</si>
  <si>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</si>
  <si>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</si>
  <si>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</si>
  <si>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</si>
  <si>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</si>
  <si>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</si>
  <si>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</si>
  <si>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</si>
  <si>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</si>
  <si>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</si>
  <si>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</si>
  <si>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</si>
  <si>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</si>
  <si>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</si>
  <si>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t>CLAVE DEL PROGRAMA/ PROYECTO: Clave asignada al programa/proyecto.</t>
  </si>
  <si>
    <t>NOMBRE: Nombre genérico del programa/proyecto.</t>
  </si>
  <si>
    <t>DESCRIPCIÓN: Describir el programa/proyecto.</t>
  </si>
  <si>
    <t>UR: Indicar la dependencia/entidad responsable del programa/proyecto.</t>
  </si>
  <si>
    <t>INVERSIÓN: Asignaciones destinadas al programa/proyecto. (Adquisiciones, mantenimiento, estudios de inversión, Infraestructura, etc.)</t>
  </si>
  <si>
    <t>APROBADO: Refleja las asignaciones presupuestarias anuales comprometidas en el Presupuesto de Egresos.</t>
  </si>
  <si>
    <t>MODIFICADO: Es el momento que refleja la asignación presupuestaria que resulta de incorporar; en su caso, las adecuaciones presupuestarias al presupuesto aprobado.</t>
  </si>
  <si>
    <t>DEVENGADO: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</si>
  <si>
    <t>METAS: Nivel cuantificable anual de las metas aprobadas y modificadas.</t>
  </si>
  <si>
    <t>META PROGRAMADA: Resultado cuantificable de las acciones dirigidas hacia un fin u objetivo previamente definido y esperado en forma organizada y representativa de las asignaciones de los recursos.</t>
  </si>
  <si>
    <t xml:space="preserve">META MODIFICADA: Nivel cuantificable de las ampliaciones o reducciones de los fines u objetivos establecidos originalmente en la meta programada y que comprende las variaciones dentro del proceso programático-presupuestario. </t>
  </si>
  <si>
    <t>META ALCANZADA: Es el resultado cuantificable de los fines u objetivos realmente logrados comparados con los originalmente establecidos.</t>
  </si>
  <si>
    <t>META UNIDAD DE MEDIDA: Indicar la unidad de medida de la meta acorde al entregable.</t>
  </si>
  <si>
    <t>% AVANCE FINANCIERO: Valor absoluto y relativo que registre el gasto con relación a su meta anual correspondiente al programa, proyecto o actividad que se trate. (DOF 9-dic-09).</t>
  </si>
  <si>
    <t>% AVANCE DE METAS: Valor absoluto y relativo que registre el cumplimiento de logros u objetivos con respecto a los originalmente programados.</t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</si>
  <si>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</si>
  <si>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</si>
  <si>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</si>
  <si>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</si>
  <si>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t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1</t>
  </si>
  <si>
    <t>Nota: Es importante que en este reporte se incluyan todos los programas y proyectos que desde la construcción programática del presupuesto fueron clasificados por el Ente como de inversión, independientemente de las nomenclaturas asignadas.</t>
  </si>
  <si>
    <t>_____________________________</t>
  </si>
  <si>
    <t>1  Apartado “VI. Estados Presupuestarios, Financieros y Económicos a producir y sus objetivos” del Marco conceptual de Contabilidad Gubernamental</t>
  </si>
  <si>
    <t xml:space="preserve"> Residuos sólidos en la vía pública  generados en casa habitación recolectados.</t>
  </si>
  <si>
    <t>Este indicador hace referencia a las toneladas de residuos relocectados, respecto a la proyección de toneladas de residuos generadas.</t>
  </si>
  <si>
    <t>Supervisión al cumplimiento de los títulos conseción y contratos de recolección a casa-habitación.(TITULOS)</t>
  </si>
  <si>
    <t>Supervisión al cumplimiento de los títulos conseción y contratos de recolección a casa-habitación.(RURALES)</t>
  </si>
  <si>
    <t>Espacios públicos aseados.</t>
  </si>
  <si>
    <t>Este idicador es de demanda debido a que el servicio de limpia depende de los reporte y eventos que se susciten en la ciudad. Por lo que se miden los metros cuadrados limpiados en espacios públicos de la ciudad respecto a los que son impactados por residuos sólidos urbanos.</t>
  </si>
  <si>
    <t>Limpieza de áreas de uso común municipal (Cuadrillas)</t>
  </si>
  <si>
    <t>Rutas de Apoyo Especial.</t>
  </si>
  <si>
    <t>Cuadrillas de limpieza y conservación urbana del municipio de León.</t>
  </si>
  <si>
    <t>Ruta de Aseo en Polígonos de Desarrollo</t>
  </si>
  <si>
    <t>Rutas de Aseo de Contenedores</t>
  </si>
  <si>
    <t>Principales vialidades de la ciudad barridas.</t>
  </si>
  <si>
    <t>Este indicador pretende medir la cantidad de kilometros barridos en principales vialidades, respecto a los kilometros existentes en los principales bulevares y avenidas. Exceptuando las vialidades no establecidas en los contratos.</t>
  </si>
  <si>
    <t>Zonas de Barrido y papeleo de vialidades y espacios municipales</t>
  </si>
  <si>
    <t xml:space="preserve"> Infraestructura construida y equipada  para la separación de residuos aprovechables.(PLANTA SIAP)</t>
  </si>
  <si>
    <t>Este indicador presenta el avance de contrucción de infraestructura y equipamiento para la separación de residuos, respecto a la obra de contrucción terminada.</t>
  </si>
  <si>
    <t>Adecuaciones al Área de segregación secundaria de residuos valorizables del SIAP</t>
  </si>
  <si>
    <t>Tratamiento de lixiviados</t>
  </si>
  <si>
    <t>TONELADAS</t>
  </si>
  <si>
    <t>MTS 2</t>
  </si>
  <si>
    <t>MTS2</t>
  </si>
  <si>
    <t>KM DE BLV</t>
  </si>
  <si>
    <t>S30</t>
  </si>
  <si>
    <t>3.572.75</t>
  </si>
  <si>
    <t>SISTEMA DE ASEO PUBLICO DE LEON GUANAJUATO
Programas y Proyectos de Inversión
Del 01 DE ENERO al 31 DE MARZO 2022</t>
  </si>
  <si>
    <t>KM</t>
  </si>
  <si>
    <t>LTS</t>
  </si>
  <si>
    <t>S29</t>
  </si>
  <si>
    <t xml:space="preserve"> Tratamiento de Lixiviados.</t>
  </si>
  <si>
    <t>Acciones en materia de limpieza integral de la ciudad realizada</t>
  </si>
  <si>
    <t>S28</t>
  </si>
  <si>
    <t>Difusión y concientización con campañas a la ciudadania para la liempieza, separación y aprovechamiento de los residuos</t>
  </si>
  <si>
    <t>Este Indicador hace referencia a la implementación de una campaña de difusión y concientización</t>
  </si>
  <si>
    <t>CAMPAÑA</t>
  </si>
  <si>
    <t>Cuadrilla 24/7</t>
  </si>
  <si>
    <t>Reporte</t>
  </si>
  <si>
    <t xml:space="preserve"> Residuos sólidos en la vía pública  generados en casa habitación.</t>
  </si>
  <si>
    <t>Recolección Residuos sólidos domiciliarios.(TITULOS)</t>
  </si>
  <si>
    <t>Recolección Residuos sólidos domiciliarios.(RURALES)</t>
  </si>
  <si>
    <t>Ampliación de Infraestructura para mantener limpia la ciudad. (Papeleras)</t>
  </si>
  <si>
    <t>Adquisición de Equipos especializados para contener los residuos aprovechables.</t>
  </si>
  <si>
    <t>Este indicador pretende medir la ampliación de infraestructura (papeleras) para mantener limpia la ciudad</t>
  </si>
  <si>
    <t>Este indicador pretende medir la adquisición de equipos especializados para contener los residuos aprovechables.</t>
  </si>
  <si>
    <t>CONTENEDORES</t>
  </si>
  <si>
    <t>PAPELERAS</t>
  </si>
  <si>
    <t>Este indicador pretende medir los  litros de lixiviado tratado</t>
  </si>
  <si>
    <t>SISTEMA DE ASEO PUBLICO DE LEON GUANAJUATO
Programas y Proyectos de Inversión
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</si>
</sst>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00"/>
    <numFmt numFmtId="166" formatCode="_(* #,##0.00_);_(* \(#,##0.00\);_(* &quot;-&quot;??_);_(@_)"/>
    <numFmt numFmtId="167" formatCode="#,##0.00_ ;\-#,##0.00\ 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 Light"/>
      <family val="2"/>
    </font>
    <font>
      <sz val="8"/>
      <color rgb="FF000000"/>
      <name val="Calibri"/>
      <family val="2"/>
      <scheme val="minor"/>
    </font>
    <font>
      <sz val="7"/>
      <color theme="1"/>
      <name val="Calibri Light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164" fontId="3" fillId="0" borderId="0"/>
    <xf numFmtId="43" fontId="6" fillId="0" borderId="0"/>
    <xf numFmtId="43" fontId="4" fillId="0" borderId="0"/>
    <xf numFmtId="43" fontId="4" fillId="0" borderId="0"/>
    <xf numFmtId="43" fontId="6" fillId="0" borderId="0"/>
    <xf numFmtId="44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46">
    <xf numFmtId="0" fontId="0" fillId="0" borderId="0" xfId="0"/>
    <xf numFmtId="0" fontId="5" fillId="2" borderId="0" xfId="8" applyFont="1" applyFill="1" applyAlignment="1">
      <alignment horizontal="left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 wrapText="1"/>
      <protection locked="0"/>
    </xf>
    <xf numFmtId="0" fontId="0" fillId="5" borderId="7" xfId="0" applyFill="1" applyBorder="1" applyProtection="1">
      <protection locked="0"/>
    </xf>
    <xf numFmtId="44" fontId="7" fillId="5" borderId="9" xfId="18" applyFont="1" applyFill="1" applyBorder="1" applyAlignment="1" applyProtection="1">
      <alignment wrapText="1"/>
      <protection locked="0"/>
    </xf>
    <xf numFmtId="44" fontId="12" fillId="5" borderId="10" xfId="0" applyNumberFormat="1" applyFont="1" applyFill="1" applyBorder="1" applyAlignment="1" applyProtection="1">
      <alignment horizontal="right" wrapText="1"/>
      <protection locked="0"/>
    </xf>
    <xf numFmtId="8" fontId="12" fillId="5" borderId="11" xfId="0" applyNumberFormat="1" applyFont="1" applyFill="1" applyBorder="1" applyAlignment="1" applyProtection="1">
      <alignment horizontal="right" wrapText="1"/>
      <protection locked="0"/>
    </xf>
    <xf numFmtId="43" fontId="10" fillId="5" borderId="9" xfId="17" applyFont="1" applyFill="1" applyBorder="1" applyAlignment="1" applyProtection="1">
      <alignment horizontal="center" wrapText="1"/>
      <protection locked="0"/>
    </xf>
    <xf numFmtId="43" fontId="9" fillId="5" borderId="10" xfId="17" applyFont="1" applyFill="1" applyBorder="1" applyAlignment="1" applyProtection="1">
      <alignment wrapText="1"/>
      <protection locked="0"/>
    </xf>
    <xf numFmtId="43" fontId="10" fillId="5" borderId="10" xfId="17" applyFont="1" applyFill="1" applyBorder="1" applyAlignment="1" applyProtection="1">
      <alignment horizontal="center" wrapTex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43" fontId="0" fillId="0" borderId="0" xfId="17" applyFont="1" applyProtection="1">
      <protection locked="0"/>
    </xf>
    <xf numFmtId="44" fontId="8" fillId="0" borderId="0" xfId="18" applyFont="1" applyBorder="1" applyAlignment="1" applyProtection="1">
      <alignment wrapText="1"/>
      <protection locked="0"/>
    </xf>
    <xf numFmtId="43" fontId="9" fillId="0" borderId="13" xfId="17" applyFont="1" applyBorder="1" applyAlignment="1" applyProtection="1">
      <alignment wrapText="1"/>
      <protection locked="0"/>
    </xf>
    <xf numFmtId="43" fontId="9" fillId="0" borderId="0" xfId="17" applyFont="1" applyBorder="1" applyAlignment="1" applyProtection="1">
      <alignment wrapText="1"/>
      <protection locked="0"/>
    </xf>
    <xf numFmtId="44" fontId="9" fillId="0" borderId="0" xfId="18" applyFont="1" applyBorder="1" applyAlignment="1" applyProtection="1">
      <alignment wrapText="1"/>
      <protection locked="0"/>
    </xf>
    <xf numFmtId="0" fontId="0" fillId="5" borderId="12" xfId="0" applyFill="1" applyBorder="1" applyProtection="1">
      <protection locked="0"/>
    </xf>
    <xf numFmtId="44" fontId="7" fillId="5" borderId="13" xfId="18" applyFont="1" applyFill="1" applyBorder="1" applyAlignment="1" applyProtection="1">
      <protection locked="0"/>
    </xf>
    <xf numFmtId="44" fontId="9" fillId="5" borderId="0" xfId="18" applyFont="1" applyFill="1" applyBorder="1" applyAlignment="1" applyProtection="1">
      <protection locked="0"/>
    </xf>
    <xf numFmtId="44" fontId="9" fillId="5" borderId="14" xfId="18" applyFont="1" applyFill="1" applyBorder="1" applyAlignment="1" applyProtection="1">
      <protection locked="0"/>
    </xf>
    <xf numFmtId="43" fontId="9" fillId="5" borderId="13" xfId="17" applyFont="1" applyFill="1" applyBorder="1" applyAlignment="1" applyProtection="1">
      <protection locked="0"/>
    </xf>
    <xf numFmtId="43" fontId="9" fillId="5" borderId="0" xfId="17" applyFont="1" applyFill="1" applyBorder="1" applyAlignment="1" applyProtection="1"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44" fontId="9" fillId="0" borderId="13" xfId="18" applyFont="1" applyBorder="1" applyAlignment="1" applyProtection="1">
      <protection locked="0"/>
    </xf>
    <xf numFmtId="43" fontId="9" fillId="0" borderId="13" xfId="17" applyFont="1" applyBorder="1" applyAlignment="1" applyProtection="1">
      <protection locked="0"/>
    </xf>
    <xf numFmtId="43" fontId="9" fillId="0" borderId="0" xfId="17" applyFont="1" applyBorder="1" applyAlignment="1" applyProtection="1">
      <protection locked="0"/>
    </xf>
    <xf numFmtId="44" fontId="7" fillId="5" borderId="13" xfId="18" applyFont="1" applyFill="1" applyBorder="1" applyProtection="1">
      <protection locked="0"/>
    </xf>
    <xf numFmtId="44" fontId="0" fillId="5" borderId="0" xfId="18" applyFont="1" applyFill="1" applyBorder="1" applyProtection="1">
      <protection locked="0"/>
    </xf>
    <xf numFmtId="44" fontId="14" fillId="5" borderId="14" xfId="18" applyFont="1" applyFill="1" applyBorder="1" applyProtection="1">
      <protection locked="0"/>
    </xf>
    <xf numFmtId="43" fontId="0" fillId="5" borderId="0" xfId="17" applyFont="1" applyFill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44" fontId="0" fillId="0" borderId="13" xfId="18" applyFont="1" applyBorder="1" applyProtection="1">
      <protection locked="0"/>
    </xf>
    <xf numFmtId="44" fontId="0" fillId="0" borderId="0" xfId="18" applyFont="1" applyBorder="1" applyProtection="1">
      <protection locked="0"/>
    </xf>
    <xf numFmtId="44" fontId="14" fillId="0" borderId="14" xfId="18" applyFont="1" applyBorder="1" applyProtection="1">
      <protection locked="0"/>
    </xf>
    <xf numFmtId="43" fontId="0" fillId="0" borderId="13" xfId="17" applyFont="1" applyBorder="1" applyProtection="1">
      <protection locked="0"/>
    </xf>
    <xf numFmtId="43" fontId="0" fillId="0" borderId="0" xfId="17" applyFont="1" applyBorder="1" applyProtection="1">
      <protection locked="0"/>
    </xf>
    <xf numFmtId="43" fontId="8" fillId="5" borderId="13" xfId="17" applyFont="1" applyFill="1" applyBorder="1" applyProtection="1">
      <protection locked="0"/>
    </xf>
    <xf numFmtId="43" fontId="8" fillId="0" borderId="13" xfId="17" applyFont="1" applyBorder="1" applyProtection="1"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44" fontId="9" fillId="0" borderId="14" xfId="18" applyFont="1" applyBorder="1" applyProtection="1">
      <protection locked="0"/>
    </xf>
    <xf numFmtId="44" fontId="15" fillId="5" borderId="14" xfId="18" applyFont="1" applyFill="1" applyBorder="1" applyProtection="1">
      <protection locked="0"/>
    </xf>
    <xf numFmtId="43" fontId="8" fillId="5" borderId="13" xfId="17" applyFont="1" applyFill="1" applyBorder="1" applyAlignment="1" applyProtection="1"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44" fontId="9" fillId="0" borderId="16" xfId="18" applyFont="1" applyBorder="1" applyProtection="1">
      <protection locked="0"/>
    </xf>
    <xf numFmtId="44" fontId="0" fillId="0" borderId="17" xfId="18" applyFont="1" applyBorder="1" applyProtection="1">
      <protection locked="0"/>
    </xf>
    <xf numFmtId="44" fontId="14" fillId="0" borderId="18" xfId="18" applyFont="1" applyBorder="1" applyProtection="1">
      <protection locked="0"/>
    </xf>
    <xf numFmtId="43" fontId="8" fillId="0" borderId="16" xfId="17" applyFont="1" applyBorder="1" applyProtection="1">
      <protection locked="0"/>
    </xf>
    <xf numFmtId="43" fontId="0" fillId="0" borderId="17" xfId="17" applyFont="1" applyBorder="1" applyProtection="1">
      <protection locked="0"/>
    </xf>
    <xf numFmtId="0" fontId="8" fillId="0" borderId="0" xfId="8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4" fontId="14" fillId="0" borderId="0" xfId="18" applyFont="1" applyBorder="1" applyProtection="1">
      <protection locked="0"/>
    </xf>
    <xf numFmtId="44" fontId="0" fillId="0" borderId="0" xfId="0" applyNumberFormat="1" applyProtection="1">
      <protection locked="0"/>
    </xf>
    <xf numFmtId="44" fontId="0" fillId="0" borderId="0" xfId="18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7" applyFont="1" applyAlignment="1" applyProtection="1">
      <alignment vertical="top"/>
      <protection locked="0"/>
    </xf>
    <xf numFmtId="2" fontId="9" fillId="5" borderId="9" xfId="0" applyNumberFormat="1" applyFont="1" applyFill="1" applyBorder="1" applyAlignment="1" applyProtection="1">
      <alignment wrapText="1"/>
      <protection locked="0"/>
    </xf>
    <xf numFmtId="43" fontId="9" fillId="5" borderId="11" xfId="0" applyNumberFormat="1" applyFont="1" applyFill="1" applyBorder="1" applyAlignment="1" applyProtection="1">
      <alignment wrapText="1"/>
      <protection locked="0"/>
    </xf>
    <xf numFmtId="2" fontId="10" fillId="5" borderId="9" xfId="0" applyNumberFormat="1" applyFont="1" applyFill="1" applyBorder="1" applyAlignment="1" applyProtection="1">
      <alignment wrapText="1"/>
      <protection locked="0"/>
    </xf>
    <xf numFmtId="2" fontId="10" fillId="5" borderId="11" xfId="0" applyNumberFormat="1" applyFont="1" applyFill="1" applyBorder="1" applyAlignment="1" applyProtection="1">
      <alignment wrapText="1"/>
      <protection locked="0"/>
    </xf>
    <xf numFmtId="2" fontId="9" fillId="0" borderId="13" xfId="0" applyNumberFormat="1" applyFont="1" applyBorder="1" applyProtection="1">
      <protection locked="0"/>
    </xf>
    <xf numFmtId="43" fontId="9" fillId="0" borderId="14" xfId="0" applyNumberFormat="1" applyFont="1" applyBorder="1" applyAlignment="1" applyProtection="1">
      <alignment wrapText="1"/>
      <protection locked="0"/>
    </xf>
    <xf numFmtId="43" fontId="9" fillId="0" borderId="13" xfId="0" applyNumberFormat="1" applyFont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wrapText="1"/>
      <protection locked="0"/>
    </xf>
    <xf numFmtId="2" fontId="9" fillId="5" borderId="13" xfId="0" applyNumberFormat="1" applyFont="1" applyFill="1" applyBorder="1" applyProtection="1">
      <protection locked="0"/>
    </xf>
    <xf numFmtId="43" fontId="9" fillId="5" borderId="14" xfId="0" applyNumberFormat="1" applyFont="1" applyFill="1" applyBorder="1" applyProtection="1">
      <protection locked="0"/>
    </xf>
    <xf numFmtId="2" fontId="10" fillId="5" borderId="13" xfId="0" applyNumberFormat="1" applyFont="1" applyFill="1" applyBorder="1" applyProtection="1">
      <protection locked="0"/>
    </xf>
    <xf numFmtId="2" fontId="10" fillId="5" borderId="14" xfId="0" applyNumberFormat="1" applyFont="1" applyFill="1" applyBorder="1" applyProtection="1">
      <protection locked="0"/>
    </xf>
    <xf numFmtId="43" fontId="9" fillId="0" borderId="14" xfId="0" applyNumberFormat="1" applyFont="1" applyBorder="1" applyProtection="1">
      <protection locked="0"/>
    </xf>
    <xf numFmtId="0" fontId="9" fillId="0" borderId="14" xfId="0" applyFont="1" applyBorder="1" applyProtection="1">
      <protection locked="0"/>
    </xf>
    <xf numFmtId="43" fontId="9" fillId="0" borderId="13" xfId="0" applyNumberFormat="1" applyFont="1" applyBorder="1" applyProtection="1">
      <protection locked="0"/>
    </xf>
    <xf numFmtId="2" fontId="0" fillId="5" borderId="13" xfId="0" applyNumberFormat="1" applyFill="1" applyBorder="1" applyProtection="1">
      <protection locked="0"/>
    </xf>
    <xf numFmtId="43" fontId="0" fillId="5" borderId="14" xfId="0" applyNumberFormat="1" applyFill="1" applyBorder="1" applyProtection="1">
      <protection locked="0"/>
    </xf>
    <xf numFmtId="2" fontId="0" fillId="0" borderId="13" xfId="0" applyNumberFormat="1" applyBorder="1" applyProtection="1">
      <protection locked="0"/>
    </xf>
    <xf numFmtId="43" fontId="0" fillId="0" borderId="14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43" fontId="0" fillId="0" borderId="18" xfId="0" applyNumberFormat="1" applyBorder="1" applyProtection="1">
      <protection locked="0"/>
    </xf>
    <xf numFmtId="43" fontId="0" fillId="0" borderId="16" xfId="0" applyNumberFormat="1" applyBorder="1" applyProtection="1">
      <protection locked="0"/>
    </xf>
    <xf numFmtId="0" fontId="0" fillId="0" borderId="18" xfId="0" applyBorder="1" applyProtection="1">
      <protection locked="0"/>
    </xf>
    <xf numFmtId="43" fontId="0" fillId="0" borderId="0" xfId="17" applyFont="1"/>
    <xf numFmtId="43" fontId="16" fillId="5" borderId="10" xfId="0" applyNumberFormat="1" applyFont="1" applyFill="1" applyBorder="1" applyAlignment="1" applyProtection="1">
      <alignment horizontal="right" wrapText="1"/>
      <protection locked="0"/>
    </xf>
    <xf numFmtId="44" fontId="8" fillId="5" borderId="0" xfId="18" applyFont="1" applyFill="1" applyBorder="1" applyAlignment="1" applyProtection="1">
      <protection locked="0"/>
    </xf>
    <xf numFmtId="44" fontId="14" fillId="5" borderId="0" xfId="18" applyFont="1" applyFill="1" applyBorder="1" applyProtection="1">
      <protection locked="0"/>
    </xf>
    <xf numFmtId="44" fontId="15" fillId="5" borderId="0" xfId="18" applyFont="1" applyFill="1" applyBorder="1" applyProtection="1">
      <protection locked="0"/>
    </xf>
    <xf numFmtId="44" fontId="14" fillId="0" borderId="17" xfId="18" applyFont="1" applyBorder="1" applyProtection="1"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3" fontId="10" fillId="5" borderId="0" xfId="17" applyFont="1" applyFill="1" applyBorder="1" applyAlignment="1" applyProtection="1">
      <alignment horizontal="center" wrapText="1"/>
      <protection locked="0"/>
    </xf>
    <xf numFmtId="43" fontId="10" fillId="5" borderId="13" xfId="17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2" fontId="9" fillId="5" borderId="13" xfId="0" applyNumberFormat="1" applyFont="1" applyFill="1" applyBorder="1" applyAlignment="1" applyProtection="1">
      <alignment wrapText="1"/>
      <protection locked="0"/>
    </xf>
    <xf numFmtId="43" fontId="9" fillId="5" borderId="13" xfId="0" applyNumberFormat="1" applyFont="1" applyFill="1" applyBorder="1" applyProtection="1">
      <protection locked="0"/>
    </xf>
    <xf numFmtId="4" fontId="5" fillId="4" borderId="1" xfId="11" applyNumberFormat="1" applyFont="1" applyFill="1" applyBorder="1" applyAlignment="1" applyProtection="1">
      <alignment horizontal="center" vertical="center" wrapText="1"/>
      <protection locked="0"/>
    </xf>
    <xf numFmtId="43" fontId="10" fillId="5" borderId="13" xfId="0" applyNumberFormat="1" applyFont="1" applyFill="1" applyBorder="1" applyAlignment="1" applyProtection="1">
      <alignment wrapText="1"/>
      <protection locked="0"/>
    </xf>
    <xf numFmtId="2" fontId="9" fillId="5" borderId="0" xfId="18" applyNumberFormat="1" applyFont="1" applyFill="1" applyBorder="1" applyAlignment="1" applyProtection="1">
      <protection locked="0"/>
    </xf>
    <xf numFmtId="0" fontId="9" fillId="5" borderId="13" xfId="0" applyFont="1" applyFill="1" applyBorder="1" applyAlignment="1" applyProtection="1">
      <alignment wrapText="1"/>
      <protection locked="0"/>
    </xf>
    <xf numFmtId="167" fontId="9" fillId="5" borderId="0" xfId="18" applyNumberFormat="1" applyFont="1" applyFill="1" applyBorder="1" applyAlignment="1" applyProtection="1">
      <protection locked="0"/>
    </xf>
    <xf numFmtId="43" fontId="0" fillId="0" borderId="0" xfId="17" applyFont="1" applyFill="1" applyProtection="1">
      <protection locked="0"/>
    </xf>
    <xf numFmtId="43" fontId="8" fillId="0" borderId="0" xfId="17" applyFont="1" applyFill="1"/>
    <xf numFmtId="43" fontId="9" fillId="0" borderId="13" xfId="17" applyFont="1" applyFill="1" applyBorder="1" applyAlignment="1" applyProtection="1">
      <alignment wrapText="1"/>
      <protection locked="0"/>
    </xf>
    <xf numFmtId="43" fontId="9" fillId="0" borderId="0" xfId="17" applyFont="1" applyFill="1" applyBorder="1" applyAlignment="1" applyProtection="1">
      <alignment wrapText="1"/>
      <protection locked="0"/>
    </xf>
    <xf numFmtId="44" fontId="8" fillId="0" borderId="0" xfId="18" applyFont="1" applyFill="1" applyBorder="1" applyAlignment="1" applyProtection="1">
      <alignment wrapText="1"/>
      <protection locked="0"/>
    </xf>
    <xf numFmtId="44" fontId="9" fillId="0" borderId="0" xfId="18" applyFont="1" applyFill="1" applyBorder="1" applyAlignment="1" applyProtection="1">
      <alignment wrapText="1"/>
      <protection locked="0"/>
    </xf>
    <xf numFmtId="165" fontId="9" fillId="0" borderId="13" xfId="0" applyNumberFormat="1" applyFont="1" applyBorder="1" applyAlignment="1" applyProtection="1">
      <alignment wrapText="1"/>
      <protection locked="0"/>
    </xf>
    <xf numFmtId="44" fontId="9" fillId="0" borderId="13" xfId="18" applyFont="1" applyFill="1" applyBorder="1" applyAlignment="1" applyProtection="1">
      <protection locked="0"/>
    </xf>
    <xf numFmtId="43" fontId="9" fillId="0" borderId="13" xfId="17" applyFont="1" applyFill="1" applyBorder="1" applyAlignment="1" applyProtection="1">
      <alignment horizontal="center"/>
      <protection locked="0"/>
    </xf>
    <xf numFmtId="43" fontId="9" fillId="0" borderId="0" xfId="17" applyFont="1" applyFill="1" applyBorder="1" applyAlignment="1" applyProtection="1">
      <alignment horizontal="center"/>
      <protection locked="0"/>
    </xf>
    <xf numFmtId="43" fontId="9" fillId="0" borderId="0" xfId="17" applyFont="1" applyFill="1" applyBorder="1" applyAlignment="1" applyProtection="1">
      <alignment horizontal="center" vertical="center"/>
      <protection locked="0"/>
    </xf>
    <xf numFmtId="43" fontId="9" fillId="0" borderId="0" xfId="17" applyFont="1" applyFill="1" applyBorder="1" applyAlignment="1" applyProtection="1">
      <alignment horizontal="left" vertical="center"/>
      <protection locked="0"/>
    </xf>
    <xf numFmtId="43" fontId="0" fillId="0" borderId="0" xfId="17" applyFont="1" applyFill="1"/>
    <xf numFmtId="43" fontId="9" fillId="0" borderId="13" xfId="17" applyFont="1" applyFill="1" applyBorder="1" applyAlignment="1" applyProtection="1">
      <alignment horizontal="center" vertical="center"/>
      <protection locked="0"/>
    </xf>
    <xf numFmtId="43" fontId="9" fillId="0" borderId="13" xfId="17" applyFont="1" applyFill="1" applyBorder="1" applyAlignment="1" applyProtection="1">
      <protection locked="0"/>
    </xf>
    <xf numFmtId="43" fontId="9" fillId="0" borderId="0" xfId="17" applyFont="1" applyFill="1" applyBorder="1" applyAlignment="1" applyProtection="1">
      <protection locked="0"/>
    </xf>
    <xf numFmtId="44" fontId="0" fillId="0" borderId="13" xfId="18" applyFont="1" applyFill="1" applyBorder="1" applyProtection="1">
      <protection locked="0"/>
    </xf>
    <xf numFmtId="44" fontId="0" fillId="0" borderId="0" xfId="18" applyFont="1" applyFill="1" applyBorder="1" applyProtection="1">
      <protection locked="0"/>
    </xf>
    <xf numFmtId="43" fontId="8" fillId="0" borderId="13" xfId="17" applyFont="1" applyFill="1" applyBorder="1" applyProtection="1">
      <protection locked="0"/>
    </xf>
    <xf numFmtId="43" fontId="0" fillId="0" borderId="0" xfId="17" applyFont="1" applyFill="1" applyBorder="1" applyAlignment="1" applyProtection="1">
      <alignment horizontal="center"/>
      <protection locked="0"/>
    </xf>
    <xf numFmtId="43" fontId="0" fillId="0" borderId="0" xfId="17" applyFont="1" applyFill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5" borderId="13" xfId="0" applyFont="1" applyFill="1" applyBorder="1" applyProtection="1"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0" fillId="0" borderId="3" xfId="0" applyBorder="1"/>
    <xf numFmtId="0" fontId="0" fillId="0" borderId="4" xfId="0" applyBorder="1"/>
  </cellXfs>
  <cellStyles count="22">
    <cellStyle name="Euro" xfId="1" xr:uid="{00000000-0005-0000-0000-000001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illares 4" xfId="21" xr:uid="{2EE5A98D-77F1-4F3D-B904-D104287A42AB}"/>
    <cellStyle name="Moneda" xfId="18" builtinId="4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9" xr:uid="{D1264DFE-FD10-47D6-AEB2-873D4B65F475}"/>
    <cellStyle name="Normal_141008Reportes Cuadros Institucionales-sectorialesADV" xfId="16" xr:uid="{00000000-0005-0000-0000-000010000000}"/>
    <cellStyle name="Porcentaje 2" xfId="20" xr:uid="{44792178-BA79-42DF-AF88-DE4A2623B7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showGridLines="0" zoomScaleNormal="100" workbookViewId="0">
      <selection activeCell="P6" sqref="P6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6" style="3" bestFit="1" customWidth="1"/>
    <col min="6" max="6" width="16.5" style="3" bestFit="1" customWidth="1"/>
    <col min="7" max="7" width="16.6640625" style="3" bestFit="1" customWidth="1"/>
    <col min="8" max="11" width="13.33203125" style="3" customWidth="1"/>
    <col min="12" max="15" width="11.83203125" style="3" customWidth="1"/>
    <col min="16" max="16" width="12" style="3" customWidth="1"/>
    <col min="17" max="16384" width="12" style="3"/>
  </cols>
  <sheetData>
    <row r="1" spans="1:16" ht="35.1" customHeight="1" x14ac:dyDescent="0.2">
      <c r="A1" s="143" t="s">
        <v>66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6" ht="12.75" customHeight="1" x14ac:dyDescent="0.2">
      <c r="A2" s="9"/>
      <c r="B2" s="9"/>
      <c r="C2" s="9"/>
      <c r="D2" s="9"/>
      <c r="E2" s="10"/>
      <c r="F2" s="11" t="s">
        <v>0</v>
      </c>
      <c r="G2" s="12"/>
      <c r="H2" s="19"/>
      <c r="I2" s="20" t="s">
        <v>1</v>
      </c>
      <c r="J2" s="20"/>
      <c r="K2" s="21"/>
      <c r="L2" s="13" t="s">
        <v>2</v>
      </c>
      <c r="M2" s="12"/>
      <c r="N2" s="14" t="s">
        <v>3</v>
      </c>
      <c r="O2" s="15"/>
    </row>
    <row r="3" spans="1:16" ht="34.5" thickBot="1" x14ac:dyDescent="0.25">
      <c r="A3" s="16" t="s">
        <v>4</v>
      </c>
      <c r="B3" s="16" t="s">
        <v>5</v>
      </c>
      <c r="C3" s="16" t="s">
        <v>6</v>
      </c>
      <c r="D3" s="16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9</v>
      </c>
      <c r="J3" s="17" t="s">
        <v>12</v>
      </c>
      <c r="K3" s="17" t="s">
        <v>13</v>
      </c>
      <c r="L3" s="22" t="s">
        <v>14</v>
      </c>
      <c r="M3" s="22" t="s">
        <v>15</v>
      </c>
      <c r="N3" s="18" t="s">
        <v>16</v>
      </c>
      <c r="O3" s="18" t="s">
        <v>17</v>
      </c>
    </row>
    <row r="4" spans="1:16" ht="45" x14ac:dyDescent="0.2">
      <c r="A4" s="23" t="s">
        <v>64</v>
      </c>
      <c r="B4" s="24" t="s">
        <v>42</v>
      </c>
      <c r="C4" s="24" t="s">
        <v>43</v>
      </c>
      <c r="D4" s="25">
        <v>5057</v>
      </c>
      <c r="E4" s="26">
        <f>+E5+E6</f>
        <v>305150573.5</v>
      </c>
      <c r="F4" s="27">
        <v>0</v>
      </c>
      <c r="G4" s="28">
        <f>+G5+G6</f>
        <v>55498004.780000001</v>
      </c>
      <c r="H4" s="29">
        <f>+SUM(H5:H6)</f>
        <v>465421.859</v>
      </c>
      <c r="I4" s="30">
        <v>0</v>
      </c>
      <c r="J4" s="31">
        <f>+SUM(J5:J6)</f>
        <v>96846.33</v>
      </c>
      <c r="K4" s="31"/>
      <c r="L4" s="80">
        <v>100</v>
      </c>
      <c r="M4" s="81">
        <v>0</v>
      </c>
      <c r="N4" s="82">
        <v>100</v>
      </c>
      <c r="O4" s="83">
        <v>0</v>
      </c>
    </row>
    <row r="5" spans="1:16" ht="45" x14ac:dyDescent="0.2">
      <c r="A5" s="32"/>
      <c r="B5" s="33" t="s">
        <v>44</v>
      </c>
      <c r="C5" s="33" t="s">
        <v>44</v>
      </c>
      <c r="D5" s="34">
        <v>5057</v>
      </c>
      <c r="E5" s="35">
        <v>288623168.18000001</v>
      </c>
      <c r="F5" s="36">
        <v>0</v>
      </c>
      <c r="G5" s="103">
        <v>52280052.030000001</v>
      </c>
      <c r="H5" s="37">
        <v>449960.80499999999</v>
      </c>
      <c r="I5" s="38">
        <v>0</v>
      </c>
      <c r="J5" s="38">
        <v>96846.33</v>
      </c>
      <c r="K5" s="38" t="s">
        <v>60</v>
      </c>
      <c r="L5" s="84">
        <v>94.33</v>
      </c>
      <c r="M5" s="85">
        <v>0</v>
      </c>
      <c r="N5" s="86">
        <v>100</v>
      </c>
      <c r="O5" s="87">
        <v>0</v>
      </c>
      <c r="P5" s="76">
        <f>+E5*100/E4</f>
        <v>94.583852446864242</v>
      </c>
    </row>
    <row r="6" spans="1:16" ht="45" x14ac:dyDescent="0.2">
      <c r="A6" s="32"/>
      <c r="B6" s="33" t="s">
        <v>45</v>
      </c>
      <c r="C6" s="33" t="s">
        <v>45</v>
      </c>
      <c r="D6" s="34">
        <v>5057</v>
      </c>
      <c r="E6" s="35">
        <v>16527405.32</v>
      </c>
      <c r="F6" s="39">
        <v>0</v>
      </c>
      <c r="G6" s="103">
        <v>3217952.75</v>
      </c>
      <c r="H6" s="37">
        <v>15461.054</v>
      </c>
      <c r="I6" s="38">
        <v>0</v>
      </c>
      <c r="J6" s="38" t="s">
        <v>65</v>
      </c>
      <c r="K6" s="38" t="s">
        <v>60</v>
      </c>
      <c r="L6" s="84">
        <v>5.67</v>
      </c>
      <c r="M6" s="85">
        <v>0</v>
      </c>
      <c r="N6" s="86">
        <v>100</v>
      </c>
      <c r="O6" s="87">
        <v>0</v>
      </c>
    </row>
    <row r="7" spans="1:16" ht="78.75" x14ac:dyDescent="0.2">
      <c r="A7" s="32" t="s">
        <v>64</v>
      </c>
      <c r="B7" s="24" t="s">
        <v>46</v>
      </c>
      <c r="C7" s="24" t="s">
        <v>47</v>
      </c>
      <c r="D7" s="40">
        <v>5057</v>
      </c>
      <c r="E7" s="41">
        <f>+SUM(E8:E12)</f>
        <v>57143319.839999996</v>
      </c>
      <c r="F7" s="42">
        <v>0</v>
      </c>
      <c r="G7" s="43">
        <f>+SUM(G8:G12)</f>
        <v>11977683</v>
      </c>
      <c r="H7" s="44">
        <f>+SUM(H8:H12)</f>
        <v>6274800</v>
      </c>
      <c r="I7" s="45">
        <v>0</v>
      </c>
      <c r="J7" s="45">
        <f>+SUM(J8:J12)</f>
        <v>1988217</v>
      </c>
      <c r="K7" s="45">
        <v>0</v>
      </c>
      <c r="L7" s="88">
        <v>100</v>
      </c>
      <c r="M7" s="89">
        <v>0</v>
      </c>
      <c r="N7" s="90">
        <v>100</v>
      </c>
      <c r="O7" s="91">
        <v>0</v>
      </c>
    </row>
    <row r="8" spans="1:16" ht="18.75" thickBot="1" x14ac:dyDescent="0.25">
      <c r="A8" s="32"/>
      <c r="B8" s="46" t="s">
        <v>48</v>
      </c>
      <c r="C8" s="46" t="s">
        <v>48</v>
      </c>
      <c r="D8" s="34">
        <v>5057</v>
      </c>
      <c r="E8" s="47">
        <v>25548879.199999999</v>
      </c>
      <c r="F8" s="39">
        <v>0</v>
      </c>
      <c r="G8" s="103">
        <v>4974470.28</v>
      </c>
      <c r="H8" s="48">
        <v>3144960</v>
      </c>
      <c r="I8" s="49">
        <v>0</v>
      </c>
      <c r="J8" s="49">
        <v>987414</v>
      </c>
      <c r="K8" s="49" t="s">
        <v>61</v>
      </c>
      <c r="L8" s="84">
        <v>47.33</v>
      </c>
      <c r="M8" s="92">
        <v>0</v>
      </c>
      <c r="N8" s="86">
        <v>100</v>
      </c>
      <c r="O8" s="87">
        <v>0</v>
      </c>
    </row>
    <row r="9" spans="1:16" ht="12" thickBot="1" x14ac:dyDescent="0.25">
      <c r="A9" s="32"/>
      <c r="B9" s="46" t="s">
        <v>49</v>
      </c>
      <c r="C9" s="46" t="s">
        <v>49</v>
      </c>
      <c r="D9" s="34">
        <v>5057</v>
      </c>
      <c r="E9" s="47">
        <v>6633017.5300000003</v>
      </c>
      <c r="F9" s="39">
        <v>0</v>
      </c>
      <c r="G9" s="103">
        <v>1291475.3999999999</v>
      </c>
      <c r="H9" s="48">
        <v>982800</v>
      </c>
      <c r="I9" s="49">
        <v>0</v>
      </c>
      <c r="J9" s="49">
        <v>259177</v>
      </c>
      <c r="K9" s="49" t="s">
        <v>62</v>
      </c>
      <c r="L9" s="84">
        <v>12.29</v>
      </c>
      <c r="M9" s="92">
        <v>0</v>
      </c>
      <c r="N9" s="86">
        <v>100</v>
      </c>
      <c r="O9" s="93">
        <v>0</v>
      </c>
    </row>
    <row r="10" spans="1:16" ht="27.75" thickBot="1" x14ac:dyDescent="0.25">
      <c r="A10" s="32"/>
      <c r="B10" s="46" t="s">
        <v>50</v>
      </c>
      <c r="C10" s="46" t="s">
        <v>50</v>
      </c>
      <c r="D10" s="34">
        <v>5057</v>
      </c>
      <c r="E10" s="103">
        <v>17547892.32</v>
      </c>
      <c r="F10" s="39">
        <v>0</v>
      </c>
      <c r="G10" s="103">
        <v>4134141.3000000003</v>
      </c>
      <c r="H10" s="48">
        <v>1375920</v>
      </c>
      <c r="I10" s="49">
        <v>0</v>
      </c>
      <c r="J10" s="49">
        <v>507338</v>
      </c>
      <c r="K10" s="49" t="s">
        <v>61</v>
      </c>
      <c r="L10" s="84">
        <v>32.5</v>
      </c>
      <c r="M10" s="92">
        <v>0</v>
      </c>
      <c r="N10" s="86">
        <v>100</v>
      </c>
      <c r="O10" s="93">
        <v>0</v>
      </c>
    </row>
    <row r="11" spans="1:16" ht="18.75" thickBot="1" x14ac:dyDescent="0.25">
      <c r="A11" s="32"/>
      <c r="B11" s="46" t="s">
        <v>51</v>
      </c>
      <c r="C11" s="46" t="s">
        <v>51</v>
      </c>
      <c r="D11" s="34">
        <v>5057</v>
      </c>
      <c r="E11" s="103">
        <v>3039716.53</v>
      </c>
      <c r="F11" s="39">
        <v>0</v>
      </c>
      <c r="G11" s="103">
        <v>1236956.28</v>
      </c>
      <c r="H11" s="48">
        <v>393120</v>
      </c>
      <c r="I11" s="49">
        <v>0</v>
      </c>
      <c r="J11" s="49">
        <v>144850</v>
      </c>
      <c r="K11" s="49" t="s">
        <v>61</v>
      </c>
      <c r="L11" s="84">
        <v>5.6</v>
      </c>
      <c r="M11" s="92">
        <v>0</v>
      </c>
      <c r="N11" s="86">
        <v>100</v>
      </c>
      <c r="O11" s="93">
        <v>0</v>
      </c>
    </row>
    <row r="12" spans="1:16" ht="12" thickBot="1" x14ac:dyDescent="0.25">
      <c r="A12" s="32"/>
      <c r="B12" s="46" t="s">
        <v>52</v>
      </c>
      <c r="C12" s="46" t="s">
        <v>52</v>
      </c>
      <c r="D12" s="34">
        <v>5057</v>
      </c>
      <c r="E12" s="103">
        <v>4373814.26</v>
      </c>
      <c r="F12" s="39">
        <v>0</v>
      </c>
      <c r="G12" s="103">
        <v>340639.74</v>
      </c>
      <c r="H12" s="48">
        <v>378000</v>
      </c>
      <c r="I12" s="49">
        <v>0</v>
      </c>
      <c r="J12" s="49">
        <v>89438</v>
      </c>
      <c r="K12" s="49" t="s">
        <v>61</v>
      </c>
      <c r="L12" s="84">
        <v>2.27</v>
      </c>
      <c r="M12" s="92">
        <v>0</v>
      </c>
      <c r="N12" s="86">
        <v>100</v>
      </c>
      <c r="O12" s="93">
        <v>0</v>
      </c>
    </row>
    <row r="13" spans="1:16" ht="67.5" x14ac:dyDescent="0.2">
      <c r="A13" s="32" t="s">
        <v>64</v>
      </c>
      <c r="B13" s="24" t="s">
        <v>53</v>
      </c>
      <c r="C13" s="24" t="s">
        <v>54</v>
      </c>
      <c r="D13" s="40">
        <v>5057</v>
      </c>
      <c r="E13" s="41">
        <f>+SUM(E14)</f>
        <v>31831058.219999999</v>
      </c>
      <c r="F13" s="42">
        <f>+E14+F14</f>
        <v>50905320.149999999</v>
      </c>
      <c r="G13" s="43">
        <f>+SUM(G14)</f>
        <v>11032772.779999999</v>
      </c>
      <c r="H13" s="44">
        <f>+SUM(H14)</f>
        <v>6391.32</v>
      </c>
      <c r="I13" s="45">
        <v>0</v>
      </c>
      <c r="J13" s="45">
        <f>+SUM(J14)</f>
        <v>1546.83</v>
      </c>
      <c r="K13" s="45">
        <v>0</v>
      </c>
      <c r="L13" s="88">
        <v>100</v>
      </c>
      <c r="M13" s="89">
        <v>0</v>
      </c>
      <c r="N13" s="90">
        <v>100</v>
      </c>
      <c r="O13" s="91">
        <v>0</v>
      </c>
    </row>
    <row r="14" spans="1:16" ht="18.75" thickBot="1" x14ac:dyDescent="0.25">
      <c r="A14" s="32"/>
      <c r="B14" s="46" t="s">
        <v>55</v>
      </c>
      <c r="C14" s="46" t="s">
        <v>55</v>
      </c>
      <c r="D14" s="34">
        <v>5057</v>
      </c>
      <c r="E14" s="103">
        <v>31831058.219999999</v>
      </c>
      <c r="F14" s="103">
        <v>19074261.93</v>
      </c>
      <c r="G14" s="103">
        <v>11032772.779999999</v>
      </c>
      <c r="H14" s="48">
        <v>6391.32</v>
      </c>
      <c r="I14" s="49">
        <v>0</v>
      </c>
      <c r="J14" s="49">
        <v>1546.83</v>
      </c>
      <c r="K14" s="49" t="s">
        <v>63</v>
      </c>
      <c r="L14" s="84">
        <v>100</v>
      </c>
      <c r="M14" s="92">
        <v>0</v>
      </c>
      <c r="N14" s="94">
        <v>100</v>
      </c>
      <c r="O14" s="93">
        <v>0</v>
      </c>
    </row>
    <row r="15" spans="1:16" ht="45" x14ac:dyDescent="0.2">
      <c r="A15" s="54" t="s">
        <v>64</v>
      </c>
      <c r="B15" s="24" t="s">
        <v>56</v>
      </c>
      <c r="C15" s="24" t="s">
        <v>57</v>
      </c>
      <c r="D15" s="40">
        <v>5057</v>
      </c>
      <c r="E15" s="50">
        <v>2520025.2000000002</v>
      </c>
      <c r="F15" s="51">
        <v>0</v>
      </c>
      <c r="G15" s="52"/>
      <c r="H15" s="60"/>
      <c r="I15" s="53"/>
      <c r="J15" s="53"/>
      <c r="K15" s="53"/>
      <c r="L15" s="95"/>
      <c r="M15" s="96"/>
      <c r="N15" s="95"/>
      <c r="O15" s="91"/>
    </row>
    <row r="16" spans="1:16" ht="27.75" thickBot="1" x14ac:dyDescent="0.25">
      <c r="A16" s="54"/>
      <c r="B16" s="46" t="s">
        <v>58</v>
      </c>
      <c r="C16" s="46" t="s">
        <v>58</v>
      </c>
      <c r="D16" s="34">
        <v>5057</v>
      </c>
      <c r="E16" s="55">
        <v>0</v>
      </c>
      <c r="F16" s="56">
        <v>0</v>
      </c>
      <c r="G16" s="57"/>
      <c r="H16" s="61"/>
      <c r="I16" s="59"/>
      <c r="J16" s="59"/>
      <c r="K16" s="59"/>
      <c r="L16" s="97"/>
      <c r="M16" s="98"/>
      <c r="N16" s="97"/>
      <c r="O16" s="87"/>
    </row>
    <row r="17" spans="1:15" x14ac:dyDescent="0.2">
      <c r="A17" s="54"/>
      <c r="B17" s="62" t="s">
        <v>59</v>
      </c>
      <c r="C17" s="62" t="s">
        <v>59</v>
      </c>
      <c r="D17" s="34">
        <v>5057</v>
      </c>
      <c r="E17" s="50">
        <v>2520025.2000000002</v>
      </c>
      <c r="F17" s="56"/>
      <c r="G17" s="63"/>
      <c r="H17" s="61"/>
      <c r="I17" s="59"/>
      <c r="J17" s="59"/>
      <c r="K17" s="59"/>
      <c r="L17" s="84"/>
      <c r="M17" s="98"/>
      <c r="N17" s="94"/>
      <c r="O17" s="87"/>
    </row>
    <row r="18" spans="1:15" ht="12" x14ac:dyDescent="0.2">
      <c r="A18" s="32"/>
      <c r="B18" s="24"/>
      <c r="C18" s="24"/>
      <c r="D18" s="40"/>
      <c r="E18" s="50"/>
      <c r="F18" s="51">
        <v>0</v>
      </c>
      <c r="G18" s="52"/>
      <c r="H18" s="44"/>
      <c r="I18" s="45"/>
      <c r="J18" s="45"/>
      <c r="K18" s="45"/>
      <c r="L18" s="88"/>
      <c r="M18" s="89"/>
      <c r="N18" s="90"/>
      <c r="O18" s="91"/>
    </row>
    <row r="19" spans="1:15" ht="12.75" thickBot="1" x14ac:dyDescent="0.25">
      <c r="A19" s="32"/>
      <c r="B19" s="46"/>
      <c r="C19" s="46"/>
      <c r="D19" s="34"/>
      <c r="E19" s="55"/>
      <c r="F19" s="56">
        <v>0</v>
      </c>
      <c r="G19" s="57"/>
      <c r="H19" s="58"/>
      <c r="I19" s="59"/>
      <c r="J19" s="59"/>
      <c r="K19" s="59"/>
      <c r="L19" s="84"/>
      <c r="M19" s="92"/>
      <c r="N19" s="94"/>
      <c r="O19" s="93"/>
    </row>
    <row r="20" spans="1:15" ht="12" x14ac:dyDescent="0.2">
      <c r="A20" s="32"/>
      <c r="B20" s="24"/>
      <c r="C20" s="24"/>
      <c r="D20" s="40"/>
      <c r="E20" s="50"/>
      <c r="F20" s="51">
        <v>0</v>
      </c>
      <c r="G20" s="64"/>
      <c r="H20" s="65"/>
      <c r="I20" s="45"/>
      <c r="J20" s="45"/>
      <c r="K20" s="45"/>
      <c r="L20" s="88"/>
      <c r="M20" s="89"/>
      <c r="N20" s="90"/>
      <c r="O20" s="91"/>
    </row>
    <row r="21" spans="1:15" ht="12.75" thickBot="1" x14ac:dyDescent="0.25">
      <c r="A21" s="66"/>
      <c r="B21" s="46"/>
      <c r="C21" s="46"/>
      <c r="D21" s="67"/>
      <c r="E21" s="68"/>
      <c r="F21" s="69">
        <v>0</v>
      </c>
      <c r="G21" s="70"/>
      <c r="H21" s="71"/>
      <c r="I21" s="72"/>
      <c r="J21" s="72"/>
      <c r="K21" s="72"/>
      <c r="L21" s="99"/>
      <c r="M21" s="100"/>
      <c r="N21" s="101"/>
      <c r="O21" s="102"/>
    </row>
    <row r="22" spans="1:15" ht="12" x14ac:dyDescent="0.2">
      <c r="A22" s="73"/>
      <c r="B22" s="74"/>
      <c r="C22" s="74"/>
      <c r="E22" s="56"/>
      <c r="F22" s="56"/>
      <c r="G22" s="75"/>
      <c r="H22" s="59"/>
      <c r="I22" s="59"/>
      <c r="J22" s="59"/>
    </row>
    <row r="23" spans="1:15" x14ac:dyDescent="0.2">
      <c r="E23" s="76">
        <f>+E20+E18+E15+E13+E7+E4</f>
        <v>396644976.75999999</v>
      </c>
      <c r="F23" s="76">
        <f>+F21+F19+F16+F17+F14+F12+F11+F10+F9+F8+F6+F5</f>
        <v>19074261.93</v>
      </c>
      <c r="G23" s="76">
        <f>+G20+G18+G15+G13+G7+G4</f>
        <v>78508460.560000002</v>
      </c>
      <c r="H23" s="35"/>
      <c r="I23" s="35"/>
      <c r="J23" s="35"/>
    </row>
    <row r="24" spans="1:15" x14ac:dyDescent="0.2">
      <c r="F24" s="76">
        <f>+E23+F23</f>
        <v>415719238.69</v>
      </c>
    </row>
    <row r="25" spans="1:15" x14ac:dyDescent="0.2">
      <c r="E25" s="77"/>
      <c r="F25" s="76">
        <f>-F6-F8-F9-F10-F12</f>
        <v>0</v>
      </c>
    </row>
    <row r="26" spans="1:15" x14ac:dyDescent="0.2">
      <c r="E26" s="76"/>
    </row>
    <row r="29" spans="1:15" x14ac:dyDescent="0.2">
      <c r="B29" s="78"/>
      <c r="C29" s="78"/>
      <c r="D29" s="78"/>
      <c r="E29" s="78"/>
    </row>
    <row r="30" spans="1:15" x14ac:dyDescent="0.2">
      <c r="A30" s="78"/>
      <c r="B30" s="79"/>
      <c r="C30" s="79"/>
      <c r="D30" s="79"/>
      <c r="E30" s="79"/>
      <c r="F30" s="79"/>
      <c r="G30" s="79"/>
    </row>
    <row r="31" spans="1:15" x14ac:dyDescent="0.2">
      <c r="A31" s="79"/>
      <c r="B31" s="79"/>
      <c r="C31" s="79"/>
      <c r="D31" s="79"/>
      <c r="E31" s="79"/>
      <c r="F31" s="79"/>
      <c r="G31" s="79"/>
    </row>
    <row r="32" spans="1:15" x14ac:dyDescent="0.2">
      <c r="A32" s="79"/>
      <c r="B32" s="79"/>
      <c r="C32" s="79"/>
      <c r="D32" s="79"/>
      <c r="E32" s="79"/>
      <c r="F32" s="79"/>
      <c r="G32" s="79"/>
    </row>
    <row r="33" spans="1:7" x14ac:dyDescent="0.2">
      <c r="A33" s="79"/>
      <c r="B33" s="79"/>
      <c r="C33" s="79"/>
      <c r="D33" s="79"/>
      <c r="E33" s="79"/>
      <c r="F33" s="79"/>
      <c r="G33" s="79"/>
    </row>
    <row r="34" spans="1:7" x14ac:dyDescent="0.2">
      <c r="A34" s="79"/>
      <c r="B34" s="79"/>
      <c r="C34" s="79"/>
      <c r="D34" s="79"/>
      <c r="E34" s="79"/>
      <c r="F34" s="79"/>
      <c r="G34" s="79"/>
    </row>
    <row r="35" spans="1:7" x14ac:dyDescent="0.2">
      <c r="A35" s="79"/>
      <c r="B35" s="79"/>
      <c r="C35" s="79"/>
      <c r="D35" s="79"/>
      <c r="E35" s="79"/>
      <c r="F35" s="79"/>
      <c r="G35" s="79"/>
    </row>
  </sheetData>
  <autoFilter ref="A3:O24" xr:uid="{00000000-0009-0000-0000-000000000000}"/>
  <mergeCells count="1">
    <mergeCell ref="A1:O1"/>
  </mergeCells>
  <dataValidations disablePrompts="1" count="1">
    <dataValidation showInputMessage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5" sqref="A15"/>
    </sheetView>
  </sheetViews>
  <sheetFormatPr baseColWidth="10" defaultColWidth="12" defaultRowHeight="11.25" x14ac:dyDescent="0.2"/>
  <cols>
    <col min="1" max="1" width="135.83203125" customWidth="1"/>
    <col min="2" max="2" width="12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customHeight="1" x14ac:dyDescent="0.2">
      <c r="A8" s="4" t="s">
        <v>25</v>
      </c>
    </row>
    <row r="9" spans="1:1" ht="22.5" customHeight="1" x14ac:dyDescent="0.2">
      <c r="A9" s="4" t="s">
        <v>26</v>
      </c>
    </row>
    <row r="10" spans="1:1" x14ac:dyDescent="0.2">
      <c r="A10" s="4" t="s">
        <v>27</v>
      </c>
    </row>
    <row r="11" spans="1:1" ht="22.5" customHeight="1" x14ac:dyDescent="0.2">
      <c r="A11" s="4" t="s">
        <v>28</v>
      </c>
    </row>
    <row r="12" spans="1:1" ht="22.5" customHeight="1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customHeight="1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customHeight="1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customHeight="1" x14ac:dyDescent="0.2">
      <c r="A26" s="8" t="s">
        <v>39</v>
      </c>
    </row>
    <row r="27" spans="1:1" x14ac:dyDescent="0.2">
      <c r="A27" t="s">
        <v>40</v>
      </c>
    </row>
    <row r="28" spans="1:1" ht="14.25" customHeight="1" x14ac:dyDescent="0.2">
      <c r="A28" t="s">
        <v>41</v>
      </c>
    </row>
  </sheetData>
  <pageMargins left="0.70866141732283472" right="0.70866141732283472" top="0.74803149606299213" bottom="0.74803149606299213" header="0.31496062992125978" footer="0.31496062992125978"/>
  <pageSetup orientation="landscape"/>
  <headerFooter>
    <oddHeader>&amp;C&amp;10 PROYECTOS DE INVERSIÓN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9F01F-48E8-4F26-B125-0434B877A920}">
  <dimension ref="A1:O41"/>
  <sheetViews>
    <sheetView showGridLines="0" tabSelected="1" topLeftCell="B1" zoomScale="130" zoomScaleNormal="130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A2" sqref="A2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6" style="3" bestFit="1" customWidth="1"/>
    <col min="6" max="6" width="16.5" style="3" bestFit="1" customWidth="1"/>
    <col min="7" max="7" width="16.6640625" style="3" bestFit="1" customWidth="1"/>
    <col min="8" max="8" width="17.83203125" style="3" bestFit="1" customWidth="1"/>
    <col min="9" max="9" width="16.5" style="3" bestFit="1" customWidth="1"/>
    <col min="10" max="11" width="13.33203125" style="3" customWidth="1"/>
    <col min="12" max="15" width="11.83203125" style="3" customWidth="1"/>
    <col min="16" max="16" width="12" style="3" customWidth="1"/>
    <col min="17" max="16384" width="12" style="3"/>
  </cols>
  <sheetData>
    <row r="1" spans="1:15" ht="35.1" customHeight="1" x14ac:dyDescent="0.2">
      <c r="A1" s="143" t="s">
        <v>88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ht="12.75" customHeight="1" x14ac:dyDescent="0.2">
      <c r="A2" s="9"/>
      <c r="B2" s="9"/>
      <c r="C2" s="9"/>
      <c r="D2" s="9"/>
      <c r="E2" s="10"/>
      <c r="F2" s="11" t="s">
        <v>0</v>
      </c>
      <c r="G2" s="12"/>
      <c r="H2" s="19"/>
      <c r="I2" s="20" t="s">
        <v>1</v>
      </c>
      <c r="J2" s="20"/>
      <c r="K2" s="21"/>
      <c r="L2" s="13" t="s">
        <v>2</v>
      </c>
      <c r="M2" s="12"/>
      <c r="N2" s="14" t="s">
        <v>3</v>
      </c>
      <c r="O2" s="15"/>
    </row>
    <row r="3" spans="1:15" ht="34.5" thickBot="1" x14ac:dyDescent="0.25">
      <c r="A3" s="16" t="s">
        <v>4</v>
      </c>
      <c r="B3" s="16" t="s">
        <v>5</v>
      </c>
      <c r="C3" s="16" t="s">
        <v>6</v>
      </c>
      <c r="D3" s="16" t="s">
        <v>7</v>
      </c>
      <c r="E3" s="17" t="s">
        <v>8</v>
      </c>
      <c r="F3" s="17" t="s">
        <v>9</v>
      </c>
      <c r="G3" s="17" t="s">
        <v>10</v>
      </c>
      <c r="H3" s="109" t="s">
        <v>11</v>
      </c>
      <c r="I3" s="109" t="s">
        <v>9</v>
      </c>
      <c r="J3" s="109" t="s">
        <v>12</v>
      </c>
      <c r="K3" s="109" t="s">
        <v>13</v>
      </c>
      <c r="L3" s="112" t="s">
        <v>14</v>
      </c>
      <c r="M3" s="112" t="s">
        <v>15</v>
      </c>
      <c r="N3" s="115" t="s">
        <v>16</v>
      </c>
      <c r="O3" s="115" t="s">
        <v>17</v>
      </c>
    </row>
    <row r="4" spans="1:15" ht="45" x14ac:dyDescent="0.2">
      <c r="A4" s="32" t="s">
        <v>72</v>
      </c>
      <c r="B4" s="24" t="s">
        <v>73</v>
      </c>
      <c r="C4" s="24" t="s">
        <v>74</v>
      </c>
      <c r="D4" s="25">
        <v>5057</v>
      </c>
      <c r="E4" s="41">
        <f>+SUM(E5)</f>
        <v>0</v>
      </c>
      <c r="F4" s="42">
        <f>F5</f>
        <v>4979543.6100000003</v>
      </c>
      <c r="G4" s="105">
        <f>+SUM(G5)</f>
        <v>4979543.6100000003</v>
      </c>
      <c r="H4" s="29">
        <f>H5</f>
        <v>1</v>
      </c>
      <c r="I4" s="30">
        <f>I5</f>
        <v>0</v>
      </c>
      <c r="J4" s="82">
        <f>J5</f>
        <v>1</v>
      </c>
      <c r="K4" s="31" t="s">
        <v>75</v>
      </c>
      <c r="L4" s="80">
        <v>0</v>
      </c>
      <c r="M4" s="80">
        <f>M5</f>
        <v>100</v>
      </c>
      <c r="N4" s="82">
        <f>+J4*100/H4</f>
        <v>100</v>
      </c>
      <c r="O4" s="83">
        <f>O5</f>
        <v>0</v>
      </c>
    </row>
    <row r="5" spans="1:15" ht="12" thickBot="1" x14ac:dyDescent="0.25">
      <c r="A5" s="32"/>
      <c r="B5" s="33"/>
      <c r="C5" s="33"/>
      <c r="D5" s="34"/>
      <c r="E5" s="120"/>
      <c r="F5" s="120">
        <f>5000000-20456.39</f>
        <v>4979543.6100000003</v>
      </c>
      <c r="G5" s="121">
        <f>F5</f>
        <v>4979543.6100000003</v>
      </c>
      <c r="H5" s="122">
        <v>1</v>
      </c>
      <c r="I5" s="123"/>
      <c r="J5" s="123">
        <v>1</v>
      </c>
      <c r="K5" s="123" t="s">
        <v>75</v>
      </c>
      <c r="L5" s="84">
        <v>0</v>
      </c>
      <c r="M5" s="84">
        <f>+G5*100/F4</f>
        <v>100</v>
      </c>
      <c r="N5" s="86">
        <v>0</v>
      </c>
      <c r="O5" s="87"/>
    </row>
    <row r="6" spans="1:15" ht="45" x14ac:dyDescent="0.2">
      <c r="A6" s="23" t="s">
        <v>64</v>
      </c>
      <c r="B6" s="24" t="s">
        <v>78</v>
      </c>
      <c r="C6" s="24" t="s">
        <v>43</v>
      </c>
      <c r="D6" s="25">
        <v>5057</v>
      </c>
      <c r="E6" s="26">
        <f>+E7+E8</f>
        <v>147334222.67000002</v>
      </c>
      <c r="F6" s="42">
        <f>SUM(E7:E8)+SUM(F7:F8)</f>
        <v>316400799.63</v>
      </c>
      <c r="G6" s="104">
        <f>+G7+G8</f>
        <v>304995071.27999997</v>
      </c>
      <c r="H6" s="29">
        <f>+SUM(H7:H8)</f>
        <v>467400.67444074783</v>
      </c>
      <c r="I6" s="30">
        <v>0</v>
      </c>
      <c r="J6" s="31">
        <f>+SUM(J7:J8)</f>
        <v>446992.09</v>
      </c>
      <c r="K6" s="31" t="s">
        <v>60</v>
      </c>
      <c r="L6" s="80">
        <f>+L7+L8</f>
        <v>207.00897982346547</v>
      </c>
      <c r="M6" s="80">
        <f>+M7+M8</f>
        <v>96.395164499161226</v>
      </c>
      <c r="N6" s="82">
        <f>+J6*100/H6</f>
        <v>95.63359970218977</v>
      </c>
      <c r="O6" s="83">
        <v>0</v>
      </c>
    </row>
    <row r="7" spans="1:15" ht="22.5" x14ac:dyDescent="0.2">
      <c r="A7" s="32"/>
      <c r="B7" s="33" t="s">
        <v>79</v>
      </c>
      <c r="C7" s="33" t="s">
        <v>79</v>
      </c>
      <c r="D7" s="34">
        <v>5057</v>
      </c>
      <c r="E7" s="120">
        <v>129905346.67</v>
      </c>
      <c r="F7" s="124">
        <f>186801975.33-11973512.79-6000000</f>
        <v>168828462.54000002</v>
      </c>
      <c r="G7" s="124">
        <v>287804309.69999999</v>
      </c>
      <c r="H7" s="122">
        <v>451933.07755400601</v>
      </c>
      <c r="I7" s="123">
        <v>0</v>
      </c>
      <c r="J7" s="123">
        <v>431491.9</v>
      </c>
      <c r="K7" s="123" t="s">
        <v>60</v>
      </c>
      <c r="L7" s="84">
        <f>+G7*100/E6</f>
        <v>195.34111252931754</v>
      </c>
      <c r="M7" s="84">
        <f>+G7*100/F6</f>
        <v>90.961941321437621</v>
      </c>
      <c r="N7" s="86">
        <f>+J7*100/H6</f>
        <v>92.31734646431282</v>
      </c>
      <c r="O7" s="87">
        <v>0</v>
      </c>
    </row>
    <row r="8" spans="1:15" ht="22.5" x14ac:dyDescent="0.2">
      <c r="A8" s="32"/>
      <c r="B8" s="33" t="s">
        <v>80</v>
      </c>
      <c r="C8" s="33" t="s">
        <v>80</v>
      </c>
      <c r="D8" s="34">
        <v>5057</v>
      </c>
      <c r="E8" s="120">
        <v>17428876</v>
      </c>
      <c r="F8" s="125">
        <v>238114.42</v>
      </c>
      <c r="G8" s="125">
        <v>17190761.579999998</v>
      </c>
      <c r="H8" s="122">
        <v>15467.5968867418</v>
      </c>
      <c r="I8" s="123">
        <v>0</v>
      </c>
      <c r="J8" s="123">
        <v>15500.189999999999</v>
      </c>
      <c r="K8" s="123" t="s">
        <v>60</v>
      </c>
      <c r="L8" s="84">
        <f>+G8*100/E6</f>
        <v>11.667867294147916</v>
      </c>
      <c r="M8" s="84">
        <f>+G8*100/F6</f>
        <v>5.43322317772361</v>
      </c>
      <c r="N8" s="126">
        <f>+J8*100/H6</f>
        <v>3.3162532378769494</v>
      </c>
      <c r="O8" s="87">
        <v>0</v>
      </c>
    </row>
    <row r="9" spans="1:15" ht="78.75" x14ac:dyDescent="0.2">
      <c r="A9" s="32" t="s">
        <v>69</v>
      </c>
      <c r="B9" s="24" t="s">
        <v>71</v>
      </c>
      <c r="C9" s="24" t="s">
        <v>47</v>
      </c>
      <c r="D9" s="40">
        <v>5057</v>
      </c>
      <c r="E9" s="41">
        <f>+SUM(E10:E15)</f>
        <v>60778614</v>
      </c>
      <c r="F9" s="42">
        <f>SUM(E10:E15)-SUM(F10:F15)</f>
        <v>60326282.490000002</v>
      </c>
      <c r="G9" s="105">
        <f>+SUM(G10:G15)</f>
        <v>60326282.490000002</v>
      </c>
      <c r="H9" s="44">
        <f>+SUM(H10:H15)</f>
        <v>6203495.9999999991</v>
      </c>
      <c r="I9" s="45">
        <v>0</v>
      </c>
      <c r="J9" s="45">
        <f>+SUM(J10:J15)</f>
        <v>6319017</v>
      </c>
      <c r="K9" s="45" t="s">
        <v>61</v>
      </c>
      <c r="L9" s="88">
        <f>+G9*100/E9</f>
        <v>99.255771923328169</v>
      </c>
      <c r="M9" s="88">
        <f>+G9*100/F9</f>
        <v>100</v>
      </c>
      <c r="N9" s="90">
        <f>+J9*100/H9</f>
        <v>101.86219189953538</v>
      </c>
      <c r="O9" s="91">
        <v>0</v>
      </c>
    </row>
    <row r="10" spans="1:15" ht="18.75" thickBot="1" x14ac:dyDescent="0.25">
      <c r="A10" s="32"/>
      <c r="B10" s="46" t="s">
        <v>48</v>
      </c>
      <c r="C10" s="46" t="s">
        <v>48</v>
      </c>
      <c r="D10" s="34">
        <v>5057</v>
      </c>
      <c r="E10" s="127">
        <v>27281747</v>
      </c>
      <c r="F10" s="125">
        <v>145124.07999999999</v>
      </c>
      <c r="G10" s="124">
        <v>27136622.920000002</v>
      </c>
      <c r="H10" s="128">
        <v>3239308.7999999993</v>
      </c>
      <c r="I10" s="129">
        <v>0</v>
      </c>
      <c r="J10" s="130">
        <v>3305994</v>
      </c>
      <c r="K10" s="131" t="s">
        <v>61</v>
      </c>
      <c r="L10" s="84">
        <f>G10*100/$E$9</f>
        <v>44.648308235525079</v>
      </c>
      <c r="M10" s="84">
        <f t="shared" ref="M10:M15" si="0">+G10*100/$F$9</f>
        <v>44.983084983727132</v>
      </c>
      <c r="N10" s="86">
        <f>+J10*100/H9</f>
        <v>53.292433814739312</v>
      </c>
      <c r="O10" s="87">
        <v>0</v>
      </c>
    </row>
    <row r="11" spans="1:15" ht="12" thickBot="1" x14ac:dyDescent="0.25">
      <c r="A11" s="32"/>
      <c r="B11" s="46" t="s">
        <v>49</v>
      </c>
      <c r="C11" s="46" t="s">
        <v>49</v>
      </c>
      <c r="D11" s="34">
        <v>5057</v>
      </c>
      <c r="E11" s="127">
        <v>6968910</v>
      </c>
      <c r="F11" s="125">
        <v>58952.17</v>
      </c>
      <c r="G11" s="125">
        <v>6909957.8300000001</v>
      </c>
      <c r="H11" s="128">
        <v>1012284</v>
      </c>
      <c r="I11" s="129">
        <v>0</v>
      </c>
      <c r="J11" s="130">
        <v>832884</v>
      </c>
      <c r="K11" s="131" t="s">
        <v>62</v>
      </c>
      <c r="L11" s="84">
        <f t="shared" ref="L11:L15" si="1">G11*100/$E$9</f>
        <v>11.369061212879911</v>
      </c>
      <c r="M11" s="84">
        <f t="shared" si="0"/>
        <v>11.454307384423084</v>
      </c>
      <c r="N11" s="86">
        <f>+J11*100/H9</f>
        <v>13.426042347734247</v>
      </c>
      <c r="O11" s="93">
        <v>0</v>
      </c>
    </row>
    <row r="12" spans="1:15" ht="27.75" thickBot="1" x14ac:dyDescent="0.25">
      <c r="A12" s="32"/>
      <c r="B12" s="46" t="s">
        <v>50</v>
      </c>
      <c r="C12" s="46" t="s">
        <v>50</v>
      </c>
      <c r="D12" s="34">
        <v>5057</v>
      </c>
      <c r="E12" s="132">
        <v>18425288</v>
      </c>
      <c r="F12" s="125">
        <v>150675.32</v>
      </c>
      <c r="G12" s="124">
        <v>18274612.68</v>
      </c>
      <c r="H12" s="133">
        <v>1417197.6000000003</v>
      </c>
      <c r="I12" s="129">
        <v>0</v>
      </c>
      <c r="J12" s="130">
        <v>1350771</v>
      </c>
      <c r="K12" s="131" t="s">
        <v>61</v>
      </c>
      <c r="L12" s="84">
        <f t="shared" si="1"/>
        <v>30.067504796999813</v>
      </c>
      <c r="M12" s="84">
        <f t="shared" si="0"/>
        <v>30.292953461916529</v>
      </c>
      <c r="N12" s="86">
        <f>+J12*100/H9</f>
        <v>21.774351107826945</v>
      </c>
      <c r="O12" s="93">
        <v>0</v>
      </c>
    </row>
    <row r="13" spans="1:15" ht="18.75" thickBot="1" x14ac:dyDescent="0.25">
      <c r="A13" s="32"/>
      <c r="B13" s="46" t="s">
        <v>51</v>
      </c>
      <c r="C13" s="46" t="s">
        <v>51</v>
      </c>
      <c r="D13" s="34">
        <v>5057</v>
      </c>
      <c r="E13" s="132">
        <v>3191703</v>
      </c>
      <c r="F13" s="125">
        <v>52201.22</v>
      </c>
      <c r="G13" s="125">
        <v>3139501.78</v>
      </c>
      <c r="H13" s="128">
        <v>404913.59999999992</v>
      </c>
      <c r="I13" s="129">
        <v>0</v>
      </c>
      <c r="J13" s="130">
        <v>501473</v>
      </c>
      <c r="K13" s="131" t="s">
        <v>61</v>
      </c>
      <c r="L13" s="84">
        <f t="shared" si="1"/>
        <v>5.165471163919598</v>
      </c>
      <c r="M13" s="84">
        <f t="shared" si="0"/>
        <v>5.2042022985925254</v>
      </c>
      <c r="N13" s="86">
        <f>+J13*100/H9</f>
        <v>8.0837160207728047</v>
      </c>
      <c r="O13" s="93">
        <v>0</v>
      </c>
    </row>
    <row r="14" spans="1:15" ht="12" thickBot="1" x14ac:dyDescent="0.25">
      <c r="A14" s="32"/>
      <c r="B14" s="46" t="s">
        <v>52</v>
      </c>
      <c r="C14" s="46" t="s">
        <v>52</v>
      </c>
      <c r="D14" s="34">
        <v>5057</v>
      </c>
      <c r="E14" s="132">
        <v>1530836</v>
      </c>
      <c r="F14" s="125">
        <v>12519.54</v>
      </c>
      <c r="G14" s="124">
        <v>1518316.4600000002</v>
      </c>
      <c r="H14" s="128">
        <v>129780</v>
      </c>
      <c r="I14" s="129">
        <v>0</v>
      </c>
      <c r="J14" s="130">
        <v>327883</v>
      </c>
      <c r="K14" s="131" t="s">
        <v>61</v>
      </c>
      <c r="L14" s="84">
        <f t="shared" si="1"/>
        <v>2.4981097133935966</v>
      </c>
      <c r="M14" s="84">
        <f t="shared" si="0"/>
        <v>2.5168407488919682</v>
      </c>
      <c r="N14" s="86">
        <f>+J14*100/H9</f>
        <v>5.2854551691497837</v>
      </c>
      <c r="O14" s="93">
        <v>0</v>
      </c>
    </row>
    <row r="15" spans="1:15" x14ac:dyDescent="0.2">
      <c r="A15" s="32"/>
      <c r="B15" s="62" t="s">
        <v>76</v>
      </c>
      <c r="C15" s="62" t="s">
        <v>76</v>
      </c>
      <c r="D15" s="34">
        <v>5057</v>
      </c>
      <c r="E15" s="132">
        <v>3380130</v>
      </c>
      <c r="F15" s="125">
        <v>32859.18</v>
      </c>
      <c r="G15" s="125">
        <v>3347270.8200000003</v>
      </c>
      <c r="H15" s="128">
        <v>12</v>
      </c>
      <c r="I15" s="129"/>
      <c r="J15" s="130">
        <v>12</v>
      </c>
      <c r="K15" s="131" t="s">
        <v>77</v>
      </c>
      <c r="L15" s="84">
        <f t="shared" si="1"/>
        <v>5.5073168006101616</v>
      </c>
      <c r="M15" s="84">
        <f t="shared" si="0"/>
        <v>5.5486111224487615</v>
      </c>
      <c r="N15" s="86">
        <f>+J15*100/H10</f>
        <v>3.7044939957561323E-4</v>
      </c>
      <c r="O15" s="93">
        <v>0</v>
      </c>
    </row>
    <row r="16" spans="1:15" ht="67.5" x14ac:dyDescent="0.2">
      <c r="A16" s="32" t="s">
        <v>64</v>
      </c>
      <c r="B16" s="24" t="s">
        <v>53</v>
      </c>
      <c r="C16" s="24" t="s">
        <v>54</v>
      </c>
      <c r="D16" s="40">
        <v>5057</v>
      </c>
      <c r="E16" s="41">
        <f>+SUM(E17)</f>
        <v>58943857</v>
      </c>
      <c r="F16" s="42">
        <f>+E17-F17</f>
        <v>57978016.130000003</v>
      </c>
      <c r="G16" s="105">
        <f>+SUM(G17)</f>
        <v>43242652.899999999</v>
      </c>
      <c r="H16" s="44">
        <f>+SUM(H17)</f>
        <v>6391.32</v>
      </c>
      <c r="I16" s="45">
        <v>0</v>
      </c>
      <c r="J16" s="45">
        <f>+SUM(J17)</f>
        <v>6391.3199999999988</v>
      </c>
      <c r="K16" s="45" t="s">
        <v>67</v>
      </c>
      <c r="L16" s="88">
        <f>+G16*100/E16</f>
        <v>73.362441992895029</v>
      </c>
      <c r="M16" s="88">
        <f>+G16*100/F16</f>
        <v>74.584568059452153</v>
      </c>
      <c r="N16" s="90">
        <f>+J16*100/H16</f>
        <v>99.999999999999986</v>
      </c>
      <c r="O16" s="91">
        <v>0</v>
      </c>
    </row>
    <row r="17" spans="1:15" ht="18.75" thickBot="1" x14ac:dyDescent="0.25">
      <c r="A17" s="32"/>
      <c r="B17" s="46" t="s">
        <v>55</v>
      </c>
      <c r="C17" s="46" t="s">
        <v>55</v>
      </c>
      <c r="D17" s="34">
        <v>5057</v>
      </c>
      <c r="E17" s="132">
        <v>58943857</v>
      </c>
      <c r="F17" s="132">
        <v>965840.87</v>
      </c>
      <c r="G17" s="124">
        <v>43242652.899999999</v>
      </c>
      <c r="H17" s="134">
        <v>6391.32</v>
      </c>
      <c r="I17" s="135">
        <v>0</v>
      </c>
      <c r="J17" s="135">
        <v>6391.3199999999988</v>
      </c>
      <c r="K17" s="135" t="s">
        <v>67</v>
      </c>
      <c r="L17" s="84">
        <f>+G17*100/E16</f>
        <v>73.362441992895029</v>
      </c>
      <c r="M17" s="84">
        <f>+G17*100/F16</f>
        <v>74.584568059452153</v>
      </c>
      <c r="N17" s="94">
        <f>+J17*100/H16</f>
        <v>99.999999999999986</v>
      </c>
      <c r="O17" s="93">
        <v>0</v>
      </c>
    </row>
    <row r="18" spans="1:15" ht="33.75" x14ac:dyDescent="0.2">
      <c r="A18" s="32" t="s">
        <v>64</v>
      </c>
      <c r="B18" s="24" t="s">
        <v>81</v>
      </c>
      <c r="C18" s="24" t="s">
        <v>83</v>
      </c>
      <c r="D18" s="40">
        <v>5057</v>
      </c>
      <c r="E18" s="41">
        <f>+SUM(E19)</f>
        <v>0</v>
      </c>
      <c r="F18" s="42">
        <f>+F19</f>
        <v>1061400</v>
      </c>
      <c r="G18" s="105">
        <f>+SUM(G19)</f>
        <v>0</v>
      </c>
      <c r="H18" s="44">
        <f>+SUM(H19)</f>
        <v>300</v>
      </c>
      <c r="I18" s="45">
        <v>0</v>
      </c>
      <c r="J18" s="45">
        <f>+SUM(J19)</f>
        <v>300</v>
      </c>
      <c r="K18" s="45" t="s">
        <v>86</v>
      </c>
      <c r="L18" s="142">
        <v>0</v>
      </c>
      <c r="M18" s="88">
        <f>+G18*100/F18</f>
        <v>0</v>
      </c>
      <c r="N18" s="90">
        <f>+J18*100/H18</f>
        <v>100</v>
      </c>
      <c r="O18" s="91">
        <v>0</v>
      </c>
    </row>
    <row r="19" spans="1:15" ht="12" thickBot="1" x14ac:dyDescent="0.25">
      <c r="A19" s="32"/>
      <c r="B19" s="46"/>
      <c r="C19" s="46"/>
      <c r="D19" s="34">
        <v>5057</v>
      </c>
      <c r="E19" s="132"/>
      <c r="F19" s="132">
        <f>1200000-138600</f>
        <v>1061400</v>
      </c>
      <c r="G19" s="121">
        <v>0</v>
      </c>
      <c r="H19" s="134">
        <v>300</v>
      </c>
      <c r="I19" s="135">
        <v>0</v>
      </c>
      <c r="J19" s="135">
        <v>300</v>
      </c>
      <c r="K19" s="135" t="s">
        <v>86</v>
      </c>
      <c r="L19" s="84">
        <v>0</v>
      </c>
      <c r="M19" s="84">
        <f>+G19*100/F18</f>
        <v>0</v>
      </c>
      <c r="N19" s="94">
        <f>+J19*100/H18</f>
        <v>100</v>
      </c>
      <c r="O19" s="93">
        <v>0</v>
      </c>
    </row>
    <row r="20" spans="1:15" ht="33.75" x14ac:dyDescent="0.2">
      <c r="A20" s="32" t="s">
        <v>64</v>
      </c>
      <c r="B20" s="24" t="s">
        <v>82</v>
      </c>
      <c r="C20" s="24" t="s">
        <v>84</v>
      </c>
      <c r="D20" s="40">
        <v>5057</v>
      </c>
      <c r="E20" s="41">
        <f>+SUM(E21)</f>
        <v>0</v>
      </c>
      <c r="F20" s="42">
        <f>F21</f>
        <v>988320</v>
      </c>
      <c r="G20" s="105">
        <f>+SUM(G21)</f>
        <v>0</v>
      </c>
      <c r="H20" s="44">
        <f>+SUM(H21)</f>
        <v>120</v>
      </c>
      <c r="I20" s="45">
        <v>0</v>
      </c>
      <c r="J20" s="45">
        <f>+SUM(J21)</f>
        <v>120</v>
      </c>
      <c r="K20" s="45" t="s">
        <v>85</v>
      </c>
      <c r="L20" s="88">
        <v>0</v>
      </c>
      <c r="M20" s="88">
        <f>+G20*100/F20</f>
        <v>0</v>
      </c>
      <c r="N20" s="90">
        <f>+J20*100/H20</f>
        <v>100</v>
      </c>
      <c r="O20" s="91">
        <v>0</v>
      </c>
    </row>
    <row r="21" spans="1:15" ht="12" thickBot="1" x14ac:dyDescent="0.25">
      <c r="A21" s="32"/>
      <c r="B21" s="46"/>
      <c r="C21" s="46"/>
      <c r="D21" s="34">
        <v>5057</v>
      </c>
      <c r="E21" s="132"/>
      <c r="F21" s="132">
        <f>1000000-11680</f>
        <v>988320</v>
      </c>
      <c r="G21" s="121">
        <v>0</v>
      </c>
      <c r="H21" s="134">
        <v>120</v>
      </c>
      <c r="I21" s="135">
        <v>0</v>
      </c>
      <c r="J21" s="135">
        <v>120</v>
      </c>
      <c r="K21" s="135" t="s">
        <v>85</v>
      </c>
      <c r="L21" s="84">
        <v>0</v>
      </c>
      <c r="M21" s="84">
        <f>+G21*100/F20</f>
        <v>0</v>
      </c>
      <c r="N21" s="94">
        <f>+J21*100/H20</f>
        <v>100</v>
      </c>
      <c r="O21" s="93">
        <v>0</v>
      </c>
    </row>
    <row r="22" spans="1:15" ht="22.5" x14ac:dyDescent="0.2">
      <c r="A22" s="54" t="s">
        <v>64</v>
      </c>
      <c r="B22" s="24" t="s">
        <v>70</v>
      </c>
      <c r="C22" s="24" t="s">
        <v>87</v>
      </c>
      <c r="D22" s="40">
        <v>5057</v>
      </c>
      <c r="E22" s="50">
        <f>E23</f>
        <v>1660128</v>
      </c>
      <c r="F22" s="119">
        <f>+E23-F23</f>
        <v>0</v>
      </c>
      <c r="G22" s="119">
        <f>+SUM(G23:G23)</f>
        <v>0</v>
      </c>
      <c r="H22" s="111">
        <f>+SUM(H23:H23)</f>
        <v>15500000</v>
      </c>
      <c r="I22" s="117">
        <f>+H23-I23</f>
        <v>0</v>
      </c>
      <c r="J22" s="110">
        <f>+SUM(J23:J23)</f>
        <v>0</v>
      </c>
      <c r="K22" s="45" t="s">
        <v>68</v>
      </c>
      <c r="L22" s="113">
        <f>+G22*100/E22</f>
        <v>0</v>
      </c>
      <c r="M22" s="118">
        <v>0</v>
      </c>
      <c r="N22" s="116">
        <f>+J22*100/H22</f>
        <v>0</v>
      </c>
      <c r="O22" s="91">
        <v>0</v>
      </c>
    </row>
    <row r="23" spans="1:15" x14ac:dyDescent="0.2">
      <c r="A23" s="54"/>
      <c r="B23" s="62" t="s">
        <v>59</v>
      </c>
      <c r="C23" s="62" t="s">
        <v>59</v>
      </c>
      <c r="D23" s="34">
        <v>5057</v>
      </c>
      <c r="E23" s="136">
        <v>1660128</v>
      </c>
      <c r="F23" s="137">
        <v>1660128</v>
      </c>
      <c r="G23" s="137"/>
      <c r="H23" s="138">
        <v>15500000</v>
      </c>
      <c r="I23" s="139">
        <v>15500000</v>
      </c>
      <c r="J23" s="140"/>
      <c r="K23" s="140" t="s">
        <v>68</v>
      </c>
      <c r="L23" s="84">
        <f>+G23*100/E22</f>
        <v>0</v>
      </c>
      <c r="M23" s="141">
        <v>0</v>
      </c>
      <c r="N23" s="126">
        <f>+J23*100/H22</f>
        <v>0</v>
      </c>
      <c r="O23" s="87">
        <v>0</v>
      </c>
    </row>
    <row r="24" spans="1:15" ht="12" x14ac:dyDescent="0.2">
      <c r="A24" s="32"/>
      <c r="B24" s="24"/>
      <c r="C24" s="24"/>
      <c r="D24" s="40"/>
      <c r="E24" s="50"/>
      <c r="F24" s="51">
        <v>0</v>
      </c>
      <c r="G24" s="106"/>
      <c r="H24" s="44"/>
      <c r="I24" s="45"/>
      <c r="J24" s="45"/>
      <c r="K24" s="45"/>
      <c r="L24" s="88"/>
      <c r="M24" s="114"/>
      <c r="N24" s="90"/>
      <c r="O24" s="91"/>
    </row>
    <row r="25" spans="1:15" ht="12.75" thickBot="1" x14ac:dyDescent="0.25">
      <c r="A25" s="32"/>
      <c r="B25" s="46"/>
      <c r="C25" s="46"/>
      <c r="D25" s="34"/>
      <c r="E25" s="55"/>
      <c r="F25" s="56">
        <v>0</v>
      </c>
      <c r="G25" s="75"/>
      <c r="H25" s="58"/>
      <c r="I25" s="59"/>
      <c r="J25" s="59"/>
      <c r="K25" s="59"/>
      <c r="L25" s="84"/>
      <c r="M25" s="94"/>
      <c r="N25" s="94"/>
      <c r="O25" s="93"/>
    </row>
    <row r="26" spans="1:15" ht="12" x14ac:dyDescent="0.2">
      <c r="A26" s="32"/>
      <c r="B26" s="24"/>
      <c r="C26" s="24"/>
      <c r="D26" s="40"/>
      <c r="E26" s="50"/>
      <c r="F26" s="51">
        <v>0</v>
      </c>
      <c r="G26" s="107"/>
      <c r="H26" s="65"/>
      <c r="I26" s="45"/>
      <c r="J26" s="45"/>
      <c r="K26" s="45"/>
      <c r="L26" s="88"/>
      <c r="M26" s="114"/>
      <c r="N26" s="90"/>
      <c r="O26" s="91"/>
    </row>
    <row r="27" spans="1:15" ht="12.75" thickBot="1" x14ac:dyDescent="0.25">
      <c r="A27" s="66"/>
      <c r="B27" s="46"/>
      <c r="C27" s="46"/>
      <c r="D27" s="67"/>
      <c r="E27" s="68"/>
      <c r="F27" s="69">
        <v>0</v>
      </c>
      <c r="G27" s="108"/>
      <c r="H27" s="71"/>
      <c r="I27" s="72"/>
      <c r="J27" s="72"/>
      <c r="K27" s="72"/>
      <c r="L27" s="99"/>
      <c r="M27" s="101"/>
      <c r="N27" s="101"/>
      <c r="O27" s="102"/>
    </row>
    <row r="28" spans="1:15" ht="12" x14ac:dyDescent="0.2">
      <c r="A28" s="73"/>
      <c r="B28" s="74"/>
      <c r="C28" s="74"/>
      <c r="E28" s="56"/>
      <c r="F28" s="56"/>
      <c r="G28" s="75"/>
      <c r="H28" s="59"/>
      <c r="I28" s="59"/>
      <c r="J28" s="59"/>
    </row>
    <row r="29" spans="1:15" x14ac:dyDescent="0.2">
      <c r="I29" s="35"/>
      <c r="J29" s="35"/>
    </row>
    <row r="35" spans="1:7" x14ac:dyDescent="0.2">
      <c r="B35" s="78"/>
      <c r="C35" s="78"/>
      <c r="D35" s="78"/>
      <c r="E35" s="78"/>
    </row>
    <row r="36" spans="1:7" x14ac:dyDescent="0.2">
      <c r="A36" s="78"/>
      <c r="B36" s="79"/>
      <c r="C36" s="79"/>
      <c r="D36" s="79"/>
      <c r="E36" s="79"/>
      <c r="F36" s="79"/>
      <c r="G36" s="79"/>
    </row>
    <row r="37" spans="1:7" x14ac:dyDescent="0.2">
      <c r="A37" s="79"/>
      <c r="B37" s="79"/>
      <c r="C37" s="79"/>
      <c r="D37" s="79"/>
      <c r="E37" s="79"/>
      <c r="F37" s="79"/>
      <c r="G37" s="79"/>
    </row>
    <row r="38" spans="1:7" x14ac:dyDescent="0.2">
      <c r="A38" s="79"/>
      <c r="B38" s="79"/>
      <c r="C38" s="79"/>
      <c r="D38" s="79"/>
      <c r="E38" s="79"/>
      <c r="F38" s="79"/>
      <c r="G38" s="79"/>
    </row>
    <row r="39" spans="1:7" x14ac:dyDescent="0.2">
      <c r="A39" s="79"/>
      <c r="B39" s="79"/>
      <c r="C39" s="79"/>
      <c r="D39" s="79"/>
      <c r="E39" s="79"/>
      <c r="F39" s="79"/>
      <c r="G39" s="79"/>
    </row>
    <row r="40" spans="1:7" x14ac:dyDescent="0.2">
      <c r="A40" s="79"/>
      <c r="B40" s="79"/>
      <c r="C40" s="79"/>
      <c r="D40" s="79"/>
      <c r="E40" s="79"/>
      <c r="F40" s="79"/>
      <c r="G40" s="79"/>
    </row>
    <row r="41" spans="1:7" x14ac:dyDescent="0.2">
      <c r="A41" s="79"/>
      <c r="B41" s="79"/>
      <c r="C41" s="79"/>
      <c r="D41" s="79"/>
      <c r="E41" s="79"/>
      <c r="F41" s="79"/>
      <c r="G41" s="79"/>
    </row>
  </sheetData>
  <autoFilter ref="A3:O30" xr:uid="{00000000-0009-0000-0000-000000000000}"/>
  <mergeCells count="1">
    <mergeCell ref="A1:O1"/>
  </mergeCells>
  <phoneticPr fontId="8" type="noConversion"/>
  <dataValidations count="1">
    <dataValidation showInputMessage="1" showErrorMessage="1" prompt="Clave asignada al programa/proyecto" sqref="A2:A4" xr:uid="{2A349DB4-9939-4185-B157-61F272B1C740}"/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PPI</vt:lpstr>
      <vt:lpstr>Instructivo_PPI</vt:lpstr>
      <vt:lpstr>SEP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2022-03-01T21:15:05Z</cp:lastPrinted>
  <dcterms:created xsi:type="dcterms:W3CDTF">2014-10-22T05:35:08Z</dcterms:created>
  <dcterms:modified xsi:type="dcterms:W3CDTF">2024-01-22T20:44:29Z</dcterms:modified>
</cp:coreProperties>
</file>